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lusi.Ntshangase\Desktop\2. Work\1. Projects\4. D1841\1. Consultant\"/>
    </mc:Choice>
  </mc:AlternateContent>
  <xr:revisionPtr revIDLastSave="0" documentId="13_ncr:1_{37322386-45ED-4250-8612-3633EE4B67BA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BoQ TOC" sheetId="51" r:id="rId1"/>
    <sheet name="Schedule 1 Normal Services" sheetId="44" r:id="rId2"/>
    <sheet name="Summary Schedule 1" sheetId="60" r:id="rId3"/>
    <sheet name="Schedule 2 Normal Services 2.." sheetId="65" r:id="rId4"/>
    <sheet name="Summary Schedule 2" sheetId="64" r:id="rId5"/>
    <sheet name="Schedule 3 Major Stru Services" sheetId="67" r:id="rId6"/>
    <sheet name="Summary Schedule 3.." sheetId="63" r:id="rId7"/>
    <sheet name="Schedule 4 Additional Services" sheetId="59" r:id="rId8"/>
    <sheet name="Summary Schedule 4" sheetId="61" r:id="rId9"/>
    <sheet name="Summary" sheetId="48" r:id="rId10"/>
  </sheets>
  <definedNames>
    <definedName name="_100head" localSheetId="3">'Schedule 2 Normal Services 2..'!$A$2</definedName>
    <definedName name="_100head" localSheetId="5">'Schedule 3 Major Stru Services'!$A$2</definedName>
    <definedName name="_100head">'Schedule 1 Normal Services'!$A$2</definedName>
    <definedName name="_100Total" localSheetId="4">'Summary Schedule 2'!$F$31</definedName>
    <definedName name="_100Total" localSheetId="6">'Summary Schedule 3..'!$F$31</definedName>
    <definedName name="_100Total">'Summary Schedule 1'!$F$31</definedName>
    <definedName name="_110Lhead">'BoQ TOC'!$C$26</definedName>
    <definedName name="_110shead">'BoQ TOC'!$A$26</definedName>
    <definedName name="_110total" localSheetId="3">'Schedule 2 Normal Services 2..'!$H$59</definedName>
    <definedName name="_110total" localSheetId="5">'Schedule 3 Major Stru Services'!$H$59</definedName>
    <definedName name="_110total">'Schedule 1 Normal Services'!$H$59</definedName>
    <definedName name="_120Lhead">'BoQ TOC'!$C$28</definedName>
    <definedName name="_120shead">'BoQ TOC'!$A$28</definedName>
    <definedName name="_120total" localSheetId="3">'Schedule 2 Normal Services 2..'!$H$98</definedName>
    <definedName name="_120total" localSheetId="5">'Schedule 3 Major Stru Services'!$H$98</definedName>
    <definedName name="_120total">'Schedule 1 Normal Services'!$H$98</definedName>
    <definedName name="_130Lhead">'BoQ TOC'!$C$30</definedName>
    <definedName name="_130shead">'BoQ TOC'!$A$30</definedName>
    <definedName name="_130total" localSheetId="3">'Schedule 2 Normal Services 2..'!$H$133</definedName>
    <definedName name="_130total" localSheetId="5">'Schedule 3 Major Stru Services'!$H$133</definedName>
    <definedName name="_130total">'Schedule 1 Normal Services'!$H$133</definedName>
    <definedName name="_140Lhead">'BoQ TOC'!$C$32</definedName>
    <definedName name="_140shead">'BoQ TOC'!$A$32</definedName>
    <definedName name="_140total" localSheetId="3">'Schedule 2 Normal Services 2..'!$H$179</definedName>
    <definedName name="_140total" localSheetId="5">'Schedule 3 Major Stru Services'!$H$179</definedName>
    <definedName name="_140total">'Schedule 1 Normal Services'!$H$179</definedName>
    <definedName name="_150Lhead">'BoQ TOC'!$C$34</definedName>
    <definedName name="_150shead">'BoQ TOC'!$A$34</definedName>
    <definedName name="_150total" localSheetId="3">'Schedule 2 Normal Services 2..'!$H$234</definedName>
    <definedName name="_150total" localSheetId="5">'Schedule 3 Major Stru Services'!$H$234</definedName>
    <definedName name="_150total">'Schedule 1 Normal Services'!$H$234</definedName>
    <definedName name="_160Lhead">'BoQ TOC'!$C$36</definedName>
    <definedName name="_160shead">'BoQ TOC'!$A$36</definedName>
    <definedName name="_160total" localSheetId="3">'Schedule 2 Normal Services 2..'!$H$272</definedName>
    <definedName name="_160total" localSheetId="5">'Schedule 3 Major Stru Services'!$H$272</definedName>
    <definedName name="_160total">'Schedule 1 Normal Services'!$H$272</definedName>
    <definedName name="_200head">'Schedule 4 Additional Services'!$A$2</definedName>
    <definedName name="_200Total">'Summary Schedule 4'!$F$35</definedName>
    <definedName name="_210Lhead">'BoQ TOC'!$C$74</definedName>
    <definedName name="_210shead">'BoQ TOC'!$A$74</definedName>
    <definedName name="_210total">'Schedule 4 Additional Services'!$H$211</definedName>
    <definedName name="_220Lhead">'BoQ TOC'!$C$76</definedName>
    <definedName name="_220shead">'BoQ TOC'!$A$76</definedName>
    <definedName name="_220total" localSheetId="3">'Schedule 4 Additional Services'!#REF!</definedName>
    <definedName name="_220total" localSheetId="5">'Schedule 4 Additional Services'!#REF!</definedName>
    <definedName name="_220total" localSheetId="4">'Schedule 4 Additional Services'!#REF!</definedName>
    <definedName name="_220total" localSheetId="6">'Schedule 4 Additional Services'!#REF!</definedName>
    <definedName name="_220total">'Schedule 4 Additional Services'!#REF!</definedName>
    <definedName name="_230Lhead">'BoQ TOC'!$C$78</definedName>
    <definedName name="_230shead">'BoQ TOC'!$A$78</definedName>
    <definedName name="_230total">'Schedule 4 Additional Services'!$H$172</definedName>
    <definedName name="_240Lhead">'BoQ TOC'!$C$80</definedName>
    <definedName name="_240shead">'BoQ TOC'!$A$80</definedName>
    <definedName name="_240total" localSheetId="3">'Schedule 4 Additional Services'!#REF!</definedName>
    <definedName name="_240total" localSheetId="5">'Schedule 4 Additional Services'!#REF!</definedName>
    <definedName name="_240total" localSheetId="4">'Schedule 4 Additional Services'!#REF!</definedName>
    <definedName name="_240total" localSheetId="6">'Schedule 4 Additional Services'!#REF!</definedName>
    <definedName name="_240total">'Schedule 4 Additional Services'!#REF!</definedName>
    <definedName name="_250Lhead">'BoQ TOC'!$C$82</definedName>
    <definedName name="_250shead">'BoQ TOC'!$A$82</definedName>
    <definedName name="_250total" localSheetId="3">'Schedule 4 Additional Services'!#REF!</definedName>
    <definedName name="_250total" localSheetId="5">'Schedule 4 Additional Services'!#REF!</definedName>
    <definedName name="_250total" localSheetId="4">'Schedule 4 Additional Services'!#REF!</definedName>
    <definedName name="_250total" localSheetId="6">'Schedule 4 Additional Services'!#REF!</definedName>
    <definedName name="_250total">'Schedule 4 Additional Services'!#REF!</definedName>
    <definedName name="_260Lhead" localSheetId="3">'BoQ TOC'!#REF!</definedName>
    <definedName name="_260Lhead" localSheetId="5">'BoQ TOC'!#REF!</definedName>
    <definedName name="_260Lhead" localSheetId="4">'BoQ TOC'!#REF!</definedName>
    <definedName name="_260Lhead" localSheetId="6">'BoQ TOC'!#REF!</definedName>
    <definedName name="_260Lhead">'BoQ TOC'!#REF!</definedName>
    <definedName name="_260shead" localSheetId="3">'BoQ TOC'!#REF!</definedName>
    <definedName name="_260shead" localSheetId="5">'BoQ TOC'!#REF!</definedName>
    <definedName name="_260shead" localSheetId="4">'BoQ TOC'!#REF!</definedName>
    <definedName name="_260shead" localSheetId="6">'BoQ TOC'!#REF!</definedName>
    <definedName name="_260shead">'BoQ TOC'!#REF!</definedName>
    <definedName name="_260total" localSheetId="3">'Schedule 4 Additional Services'!#REF!</definedName>
    <definedName name="_260total" localSheetId="5">'Schedule 4 Additional Services'!#REF!</definedName>
    <definedName name="_260total" localSheetId="4">'Schedule 4 Additional Services'!#REF!</definedName>
    <definedName name="_260total" localSheetId="6">'Schedule 4 Additional Services'!#REF!</definedName>
    <definedName name="_260total">'Schedule 4 Additional Services'!#REF!</definedName>
    <definedName name="_270LheadA">'BoQ TOC'!$C$84</definedName>
    <definedName name="_270LheadB">'BoQ TOC'!$C$85</definedName>
    <definedName name="_270shead">'BoQ TOC'!$A$84</definedName>
    <definedName name="_270total" localSheetId="3">'Schedule 4 Additional Services'!#REF!</definedName>
    <definedName name="_270total" localSheetId="5">'Schedule 4 Additional Services'!#REF!</definedName>
    <definedName name="_270total" localSheetId="4">'Schedule 4 Additional Services'!#REF!</definedName>
    <definedName name="_270total" localSheetId="6">'Schedule 4 Additional Services'!#REF!</definedName>
    <definedName name="_270total">'Schedule 4 Additional Services'!#REF!</definedName>
    <definedName name="_280Lhead" localSheetId="3">'BoQ TOC'!#REF!</definedName>
    <definedName name="_280Lhead" localSheetId="5">'BoQ TOC'!#REF!</definedName>
    <definedName name="_280Lhead" localSheetId="4">'BoQ TOC'!#REF!</definedName>
    <definedName name="_280Lhead" localSheetId="6">'BoQ TOC'!#REF!</definedName>
    <definedName name="_280Lhead">'BoQ TOC'!#REF!</definedName>
    <definedName name="_280shead" localSheetId="3">'BoQ TOC'!#REF!</definedName>
    <definedName name="_280shead" localSheetId="5">'BoQ TOC'!#REF!</definedName>
    <definedName name="_280shead" localSheetId="4">'BoQ TOC'!#REF!</definedName>
    <definedName name="_280shead" localSheetId="6">'BoQ TOC'!#REF!</definedName>
    <definedName name="_280shead">'BoQ TOC'!#REF!</definedName>
    <definedName name="_280total" localSheetId="3">'Schedule 4 Additional Services'!#REF!</definedName>
    <definedName name="_280total" localSheetId="5">'Schedule 4 Additional Services'!#REF!</definedName>
    <definedName name="_280total" localSheetId="4">'Schedule 4 Additional Services'!#REF!</definedName>
    <definedName name="_280total" localSheetId="6">'Schedule 4 Additional Services'!#REF!</definedName>
    <definedName name="_280total">'Schedule 4 Additional Services'!#REF!</definedName>
    <definedName name="_300head" localSheetId="3">#REF!</definedName>
    <definedName name="_300head" localSheetId="5">#REF!</definedName>
    <definedName name="_300head" localSheetId="4">#REF!</definedName>
    <definedName name="_300head" localSheetId="6">#REF!</definedName>
    <definedName name="_300head">#REF!</definedName>
    <definedName name="HeadSec110" localSheetId="3">'Schedule 2 Normal Services 2..'!#REF!</definedName>
    <definedName name="HeadSec110" localSheetId="5">'Schedule 3 Major Stru Services'!#REF!</definedName>
    <definedName name="HeadSec110" localSheetId="4">'Schedule 1 Normal Services'!#REF!</definedName>
    <definedName name="HeadSec110" localSheetId="6">'Schedule 1 Normal Services'!#REF!</definedName>
    <definedName name="HeadSec110">'Schedule 1 Normal Services'!#REF!</definedName>
    <definedName name="HeadSec120" localSheetId="3">'Schedule 2 Normal Services 2..'!$H$63</definedName>
    <definedName name="HeadSec120" localSheetId="5">'Schedule 3 Major Stru Services'!$H$63</definedName>
    <definedName name="HeadSec120">'Schedule 1 Normal Services'!$H$63</definedName>
    <definedName name="_xlnm.Print_Area" localSheetId="0">'BoQ TOC'!$A$1:$H$92</definedName>
    <definedName name="_xlnm.Print_Area" localSheetId="7">'Schedule 4 Additional Services'!$A$1:$H$226</definedName>
    <definedName name="_xlnm.Print_Area" localSheetId="2">'Summary Schedule 1'!$A$1:$F$43</definedName>
    <definedName name="_xlnm.Print_Area" localSheetId="4">'Summary Schedule 2'!$A$1:$F$39</definedName>
    <definedName name="_xlnm.Print_Area" localSheetId="6">'Summary Schedule 3..'!$A$1:$F$43</definedName>
    <definedName name="_xlnm.Print_Area" localSheetId="8">'Summary Schedule 4'!$A$1:$F$64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67" l="1"/>
  <c r="A183" i="67" s="1"/>
  <c r="H274" i="67"/>
  <c r="H270" i="67"/>
  <c r="H266" i="67"/>
  <c r="H264" i="67"/>
  <c r="H262" i="67"/>
  <c r="H261" i="67"/>
  <c r="H259" i="67"/>
  <c r="H257" i="67"/>
  <c r="H256" i="67"/>
  <c r="H255" i="67"/>
  <c r="H253" i="67"/>
  <c r="H252" i="67"/>
  <c r="H248" i="67"/>
  <c r="B248" i="67"/>
  <c r="A239" i="67"/>
  <c r="H232" i="67"/>
  <c r="H229" i="67"/>
  <c r="H228" i="67"/>
  <c r="H227" i="67"/>
  <c r="H226" i="67"/>
  <c r="H224" i="67"/>
  <c r="H223" i="67"/>
  <c r="H222" i="67"/>
  <c r="H221" i="67"/>
  <c r="H219" i="67"/>
  <c r="H216" i="67"/>
  <c r="H213" i="67"/>
  <c r="H210" i="67"/>
  <c r="H207" i="67"/>
  <c r="H204" i="67"/>
  <c r="H203" i="67"/>
  <c r="H201" i="67"/>
  <c r="H200" i="67"/>
  <c r="H198" i="67"/>
  <c r="H197" i="67"/>
  <c r="H195" i="67"/>
  <c r="H194" i="67"/>
  <c r="H193" i="67"/>
  <c r="H192" i="67"/>
  <c r="A184" i="67"/>
  <c r="H177" i="67"/>
  <c r="H176" i="67"/>
  <c r="H175" i="67"/>
  <c r="H174" i="67"/>
  <c r="H173" i="67"/>
  <c r="H172" i="67"/>
  <c r="H169" i="67"/>
  <c r="H168" i="67"/>
  <c r="H166" i="67"/>
  <c r="H145" i="67"/>
  <c r="A138" i="67"/>
  <c r="H131" i="67"/>
  <c r="H130" i="67"/>
  <c r="H129" i="67"/>
  <c r="H128" i="67"/>
  <c r="H127" i="67"/>
  <c r="H126" i="67"/>
  <c r="H111" i="67"/>
  <c r="H110" i="67"/>
  <c r="H109" i="67"/>
  <c r="A103" i="67"/>
  <c r="H96" i="67"/>
  <c r="H95" i="67"/>
  <c r="H94" i="67"/>
  <c r="H93" i="67"/>
  <c r="H92" i="67"/>
  <c r="H91" i="67"/>
  <c r="H90" i="67"/>
  <c r="H75" i="67"/>
  <c r="H74" i="67"/>
  <c r="H73" i="67"/>
  <c r="H72" i="67"/>
  <c r="A64" i="67"/>
  <c r="B32" i="67"/>
  <c r="H31" i="67"/>
  <c r="F24" i="67"/>
  <c r="H7" i="67"/>
  <c r="H5" i="67"/>
  <c r="H6" i="67" s="1"/>
  <c r="H8" i="67" s="1"/>
  <c r="G11" i="67" s="1"/>
  <c r="H11" i="67" s="1"/>
  <c r="G17" i="67" l="1"/>
  <c r="H17" i="67" s="1"/>
  <c r="G164" i="67" s="1"/>
  <c r="H164" i="67" s="1"/>
  <c r="G15" i="67"/>
  <c r="H15" i="67" s="1"/>
  <c r="G121" i="67" s="1"/>
  <c r="H121" i="67" s="1"/>
  <c r="G13" i="67"/>
  <c r="H13" i="67" s="1"/>
  <c r="G79" i="67" s="1"/>
  <c r="H79" i="67" s="1"/>
  <c r="G38" i="67"/>
  <c r="H38" i="67" s="1"/>
  <c r="G49" i="67"/>
  <c r="H49" i="67" s="1"/>
  <c r="G41" i="67"/>
  <c r="H41" i="67" s="1"/>
  <c r="G35" i="67"/>
  <c r="H35" i="67" s="1"/>
  <c r="G45" i="67"/>
  <c r="H45" i="67" s="1"/>
  <c r="G21" i="67"/>
  <c r="H21" i="67" s="1"/>
  <c r="G19" i="67"/>
  <c r="H19" i="67" s="1"/>
  <c r="G24" i="67"/>
  <c r="A137" i="67"/>
  <c r="A63" i="67"/>
  <c r="A102" i="67"/>
  <c r="A238" i="67"/>
  <c r="G158" i="67" l="1"/>
  <c r="H158" i="67" s="1"/>
  <c r="G170" i="67"/>
  <c r="H170" i="67" s="1"/>
  <c r="G76" i="67"/>
  <c r="H76" i="67" s="1"/>
  <c r="G114" i="67"/>
  <c r="H114" i="67" s="1"/>
  <c r="G124" i="67"/>
  <c r="H124" i="67" s="1"/>
  <c r="G83" i="67"/>
  <c r="H83" i="67" s="1"/>
  <c r="H59" i="67"/>
  <c r="F18" i="63" s="1"/>
  <c r="G152" i="67"/>
  <c r="H152" i="67" s="1"/>
  <c r="G89" i="67"/>
  <c r="H89" i="67" s="1"/>
  <c r="H24" i="67"/>
  <c r="G155" i="67"/>
  <c r="H155" i="67" s="1"/>
  <c r="G161" i="67"/>
  <c r="H161" i="67" s="1"/>
  <c r="G167" i="67"/>
  <c r="H167" i="67" s="1"/>
  <c r="G149" i="67"/>
  <c r="H149" i="67" s="1"/>
  <c r="G117" i="67"/>
  <c r="H117" i="67" s="1"/>
  <c r="H133" i="67" s="1"/>
  <c r="F22" i="63" s="1"/>
  <c r="G86" i="67"/>
  <c r="H86" i="67" s="1"/>
  <c r="G220" i="67"/>
  <c r="H220" i="67" s="1"/>
  <c r="G211" i="67"/>
  <c r="H211" i="67" s="1"/>
  <c r="G225" i="67"/>
  <c r="H225" i="67" s="1"/>
  <c r="H234" i="67"/>
  <c r="F26" i="63" s="1"/>
  <c r="G217" i="67"/>
  <c r="H217" i="67" s="1"/>
  <c r="G202" i="67"/>
  <c r="H202" i="67" s="1"/>
  <c r="G196" i="67"/>
  <c r="H196" i="67" s="1"/>
  <c r="G208" i="67"/>
  <c r="H208" i="67" s="1"/>
  <c r="G205" i="67"/>
  <c r="H205" i="67" s="1"/>
  <c r="G199" i="67"/>
  <c r="H199" i="67" s="1"/>
  <c r="G214" i="67"/>
  <c r="H214" i="67" s="1"/>
  <c r="H272" i="67"/>
  <c r="F28" i="63" s="1"/>
  <c r="G260" i="67"/>
  <c r="H260" i="67" s="1"/>
  <c r="G254" i="67"/>
  <c r="H254" i="67" s="1"/>
  <c r="G258" i="67"/>
  <c r="H258" i="67" s="1"/>
  <c r="G263" i="67"/>
  <c r="H263" i="67" s="1"/>
  <c r="G251" i="67"/>
  <c r="H251" i="67" s="1"/>
  <c r="H179" i="67" l="1"/>
  <c r="F24" i="63" s="1"/>
  <c r="H98" i="67"/>
  <c r="F20" i="63" s="1"/>
  <c r="F31" i="63" s="1"/>
  <c r="F21" i="48" s="1"/>
  <c r="A2" i="65" l="1"/>
  <c r="A63" i="65" s="1"/>
  <c r="A15" i="64"/>
  <c r="H274" i="65"/>
  <c r="H270" i="65"/>
  <c r="H266" i="65"/>
  <c r="H264" i="65"/>
  <c r="H262" i="65"/>
  <c r="H261" i="65"/>
  <c r="H259" i="65"/>
  <c r="H257" i="65"/>
  <c r="H256" i="65"/>
  <c r="H255" i="65"/>
  <c r="H253" i="65"/>
  <c r="H252" i="65"/>
  <c r="H248" i="65"/>
  <c r="B248" i="65"/>
  <c r="A239" i="65"/>
  <c r="H232" i="65"/>
  <c r="H229" i="65"/>
  <c r="H228" i="65"/>
  <c r="H227" i="65"/>
  <c r="H226" i="65"/>
  <c r="H224" i="65"/>
  <c r="H223" i="65"/>
  <c r="H222" i="65"/>
  <c r="H221" i="65"/>
  <c r="H219" i="65"/>
  <c r="H216" i="65"/>
  <c r="H213" i="65"/>
  <c r="H210" i="65"/>
  <c r="H207" i="65"/>
  <c r="H204" i="65"/>
  <c r="H203" i="65"/>
  <c r="H201" i="65"/>
  <c r="H200" i="65"/>
  <c r="H198" i="65"/>
  <c r="H197" i="65"/>
  <c r="H195" i="65"/>
  <c r="H194" i="65"/>
  <c r="H193" i="65"/>
  <c r="H192" i="65"/>
  <c r="A184" i="65"/>
  <c r="H177" i="65"/>
  <c r="H176" i="65"/>
  <c r="H175" i="65"/>
  <c r="H174" i="65"/>
  <c r="H173" i="65"/>
  <c r="H172" i="65"/>
  <c r="H169" i="65"/>
  <c r="H168" i="65"/>
  <c r="H166" i="65"/>
  <c r="H145" i="65"/>
  <c r="A138" i="65"/>
  <c r="H131" i="65"/>
  <c r="H130" i="65"/>
  <c r="H129" i="65"/>
  <c r="H128" i="65"/>
  <c r="H127" i="65"/>
  <c r="H126" i="65"/>
  <c r="H111" i="65"/>
  <c r="H110" i="65"/>
  <c r="H109" i="65"/>
  <c r="A103" i="65"/>
  <c r="H96" i="65"/>
  <c r="H95" i="65"/>
  <c r="H94" i="65"/>
  <c r="H93" i="65"/>
  <c r="H92" i="65"/>
  <c r="H91" i="65"/>
  <c r="H90" i="65"/>
  <c r="H75" i="65"/>
  <c r="H74" i="65"/>
  <c r="H73" i="65"/>
  <c r="H72" i="65"/>
  <c r="A64" i="65"/>
  <c r="B32" i="65"/>
  <c r="H31" i="65"/>
  <c r="F24" i="65"/>
  <c r="H7" i="65"/>
  <c r="H5" i="65"/>
  <c r="H6" i="65" s="1"/>
  <c r="C28" i="64"/>
  <c r="A28" i="64"/>
  <c r="C26" i="64"/>
  <c r="A26" i="64"/>
  <c r="C24" i="64"/>
  <c r="A24" i="64"/>
  <c r="C22" i="64"/>
  <c r="A22" i="64"/>
  <c r="C20" i="64"/>
  <c r="A20" i="64"/>
  <c r="C18" i="64"/>
  <c r="A18" i="64"/>
  <c r="A10" i="64"/>
  <c r="A9" i="64"/>
  <c r="A8" i="64"/>
  <c r="A4" i="64"/>
  <c r="A102" i="65" l="1"/>
  <c r="A183" i="65"/>
  <c r="H8" i="65"/>
  <c r="G24" i="65" s="1"/>
  <c r="A137" i="65"/>
  <c r="A238" i="65"/>
  <c r="A8" i="48"/>
  <c r="G17" i="65" l="1"/>
  <c r="H17" i="65" s="1"/>
  <c r="G164" i="65" s="1"/>
  <c r="H164" i="65" s="1"/>
  <c r="G13" i="65"/>
  <c r="H13" i="65" s="1"/>
  <c r="G79" i="65" s="1"/>
  <c r="H79" i="65" s="1"/>
  <c r="G15" i="65"/>
  <c r="H15" i="65" s="1"/>
  <c r="G117" i="65" s="1"/>
  <c r="H117" i="65" s="1"/>
  <c r="G21" i="65"/>
  <c r="H21" i="65" s="1"/>
  <c r="G19" i="65"/>
  <c r="H19" i="65" s="1"/>
  <c r="G199" i="65" s="1"/>
  <c r="H199" i="65" s="1"/>
  <c r="G11" i="65"/>
  <c r="H11" i="65" s="1"/>
  <c r="G38" i="65" s="1"/>
  <c r="H38" i="65" s="1"/>
  <c r="G41" i="65"/>
  <c r="H41" i="65" s="1"/>
  <c r="G35" i="65"/>
  <c r="H35" i="65" s="1"/>
  <c r="G45" i="65"/>
  <c r="H45" i="65" s="1"/>
  <c r="G225" i="65"/>
  <c r="H225" i="65" s="1"/>
  <c r="H234" i="65"/>
  <c r="F26" i="64" s="1"/>
  <c r="G217" i="65"/>
  <c r="H217" i="65" s="1"/>
  <c r="G208" i="65"/>
  <c r="H208" i="65" s="1"/>
  <c r="G205" i="65"/>
  <c r="H205" i="65" s="1"/>
  <c r="G152" i="65"/>
  <c r="H152" i="65" s="1"/>
  <c r="G170" i="65"/>
  <c r="H170" i="65" s="1"/>
  <c r="G161" i="65"/>
  <c r="H161" i="65" s="1"/>
  <c r="G158" i="65"/>
  <c r="H158" i="65" s="1"/>
  <c r="G155" i="65"/>
  <c r="H155" i="65" s="1"/>
  <c r="G167" i="65"/>
  <c r="H167" i="65" s="1"/>
  <c r="G89" i="65"/>
  <c r="H89" i="65" s="1"/>
  <c r="G76" i="65"/>
  <c r="H76" i="65" s="1"/>
  <c r="H272" i="65"/>
  <c r="F28" i="64" s="1"/>
  <c r="G260" i="65"/>
  <c r="H260" i="65" s="1"/>
  <c r="G254" i="65"/>
  <c r="H254" i="65" s="1"/>
  <c r="G258" i="65"/>
  <c r="H258" i="65" s="1"/>
  <c r="G263" i="65"/>
  <c r="H263" i="65" s="1"/>
  <c r="G251" i="65"/>
  <c r="H251" i="65" s="1"/>
  <c r="G121" i="65"/>
  <c r="H121" i="65" s="1"/>
  <c r="A15" i="63"/>
  <c r="G114" i="65" l="1"/>
  <c r="H114" i="65" s="1"/>
  <c r="G124" i="65"/>
  <c r="H124" i="65" s="1"/>
  <c r="H133" i="65" s="1"/>
  <c r="F22" i="64" s="1"/>
  <c r="G196" i="65"/>
  <c r="H196" i="65" s="1"/>
  <c r="G49" i="65"/>
  <c r="H49" i="65" s="1"/>
  <c r="G86" i="65"/>
  <c r="H86" i="65" s="1"/>
  <c r="G149" i="65"/>
  <c r="H149" i="65" s="1"/>
  <c r="H179" i="65" s="1"/>
  <c r="F24" i="64" s="1"/>
  <c r="G202" i="65"/>
  <c r="H202" i="65" s="1"/>
  <c r="H24" i="65"/>
  <c r="G83" i="65"/>
  <c r="H83" i="65" s="1"/>
  <c r="G220" i="65"/>
  <c r="H220" i="65" s="1"/>
  <c r="G214" i="65"/>
  <c r="H214" i="65" s="1"/>
  <c r="G211" i="65"/>
  <c r="H211" i="65" s="1"/>
  <c r="H98" i="65"/>
  <c r="F20" i="64" s="1"/>
  <c r="H59" i="65"/>
  <c r="F18" i="64" s="1"/>
  <c r="C28" i="63"/>
  <c r="A28" i="63"/>
  <c r="C26" i="63"/>
  <c r="A26" i="63"/>
  <c r="C24" i="63"/>
  <c r="A24" i="63"/>
  <c r="C22" i="63"/>
  <c r="A22" i="63"/>
  <c r="C20" i="63"/>
  <c r="A20" i="63"/>
  <c r="C18" i="63"/>
  <c r="A18" i="63"/>
  <c r="A10" i="63"/>
  <c r="A9" i="63"/>
  <c r="A8" i="63"/>
  <c r="A4" i="63"/>
  <c r="F31" i="64" l="1"/>
  <c r="F19" i="48" s="1"/>
  <c r="F71" i="59"/>
  <c r="H11" i="59" l="1"/>
  <c r="H264" i="44"/>
  <c r="H262" i="44"/>
  <c r="H261" i="44"/>
  <c r="H259" i="44"/>
  <c r="H257" i="44"/>
  <c r="H256" i="44"/>
  <c r="H255" i="44"/>
  <c r="H253" i="44"/>
  <c r="H252" i="44"/>
  <c r="H229" i="44"/>
  <c r="H228" i="44"/>
  <c r="H227" i="44"/>
  <c r="H226" i="44"/>
  <c r="H224" i="44"/>
  <c r="H223" i="44"/>
  <c r="H222" i="44"/>
  <c r="H221" i="44"/>
  <c r="H219" i="44"/>
  <c r="H216" i="44"/>
  <c r="H213" i="44"/>
  <c r="H210" i="44"/>
  <c r="H207" i="44"/>
  <c r="H204" i="44"/>
  <c r="H203" i="44"/>
  <c r="H201" i="44"/>
  <c r="H200" i="44"/>
  <c r="H198" i="44"/>
  <c r="H197" i="44"/>
  <c r="H7" i="44"/>
  <c r="H5" i="44"/>
  <c r="H6" i="44" s="1"/>
  <c r="H8" i="44" s="1"/>
  <c r="G21" i="44" l="1"/>
  <c r="H21" i="44" s="1"/>
  <c r="G19" i="44"/>
  <c r="H19" i="44" s="1"/>
  <c r="H13" i="44"/>
  <c r="G24" i="44"/>
  <c r="H17" i="44"/>
  <c r="H11" i="44"/>
  <c r="H15" i="44"/>
  <c r="H55" i="59"/>
  <c r="G214" i="44" l="1"/>
  <c r="H214" i="44" s="1"/>
  <c r="G202" i="44"/>
  <c r="H202" i="44" s="1"/>
  <c r="G220" i="44"/>
  <c r="H220" i="44" s="1"/>
  <c r="G208" i="44"/>
  <c r="H208" i="44" s="1"/>
  <c r="G196" i="44"/>
  <c r="H196" i="44" s="1"/>
  <c r="G205" i="44"/>
  <c r="H205" i="44" s="1"/>
  <c r="G225" i="44"/>
  <c r="H225" i="44" s="1"/>
  <c r="G211" i="44"/>
  <c r="H211" i="44" s="1"/>
  <c r="G199" i="44"/>
  <c r="H199" i="44" s="1"/>
  <c r="G217" i="44"/>
  <c r="H217" i="44" s="1"/>
  <c r="H121" i="44"/>
  <c r="H117" i="44"/>
  <c r="H114" i="44"/>
  <c r="H124" i="44"/>
  <c r="H49" i="44"/>
  <c r="H35" i="44"/>
  <c r="H38" i="44"/>
  <c r="H45" i="44"/>
  <c r="H24" i="44"/>
  <c r="H41" i="44"/>
  <c r="G260" i="44"/>
  <c r="H260" i="44" s="1"/>
  <c r="G258" i="44"/>
  <c r="H258" i="44" s="1"/>
  <c r="G254" i="44"/>
  <c r="H254" i="44" s="1"/>
  <c r="G263" i="44"/>
  <c r="H263" i="44" s="1"/>
  <c r="G251" i="44"/>
  <c r="H251" i="44" s="1"/>
  <c r="F112" i="59"/>
  <c r="H133" i="44" l="1"/>
  <c r="H59" i="44"/>
  <c r="F104" i="59"/>
  <c r="F44" i="59" l="1"/>
  <c r="H44" i="59" s="1"/>
  <c r="F41" i="59"/>
  <c r="H41" i="59" s="1"/>
  <c r="F37" i="59"/>
  <c r="H37" i="59" s="1"/>
  <c r="F33" i="59"/>
  <c r="H33" i="59" s="1"/>
  <c r="F29" i="59"/>
  <c r="H29" i="59" s="1"/>
  <c r="F25" i="59"/>
  <c r="H25" i="59" s="1"/>
  <c r="F21" i="59"/>
  <c r="H21" i="59" s="1"/>
  <c r="H43" i="59"/>
  <c r="H40" i="59"/>
  <c r="H36" i="59"/>
  <c r="H32" i="59"/>
  <c r="H28" i="59"/>
  <c r="H24" i="59"/>
  <c r="H20" i="59"/>
  <c r="A15" i="61" l="1"/>
  <c r="A18" i="61"/>
  <c r="A21" i="61"/>
  <c r="A24" i="61"/>
  <c r="A27" i="61"/>
  <c r="A30" i="61"/>
  <c r="F64" i="59"/>
  <c r="F160" i="59"/>
  <c r="F222" i="59"/>
  <c r="F209" i="59"/>
  <c r="H209" i="59" s="1"/>
  <c r="H222" i="59" l="1"/>
  <c r="H218" i="59"/>
  <c r="H189" i="59"/>
  <c r="H179" i="59"/>
  <c r="F24" i="44"/>
  <c r="B32" i="44"/>
  <c r="H31" i="44"/>
  <c r="H192" i="59" l="1"/>
  <c r="F24" i="61" s="1"/>
  <c r="H225" i="59"/>
  <c r="F31" i="61" s="1"/>
  <c r="H51" i="59" l="1"/>
  <c r="H50" i="59"/>
  <c r="H207" i="59"/>
  <c r="H205" i="59"/>
  <c r="H160" i="59"/>
  <c r="H124" i="59"/>
  <c r="H104" i="59"/>
  <c r="H103" i="59"/>
  <c r="H108" i="59"/>
  <c r="F107" i="59"/>
  <c r="H107" i="59" s="1"/>
  <c r="F106" i="59"/>
  <c r="F105" i="59"/>
  <c r="H105" i="59" s="1"/>
  <c r="H129" i="59"/>
  <c r="H128" i="59"/>
  <c r="H127" i="59"/>
  <c r="H126" i="59"/>
  <c r="H125" i="59"/>
  <c r="H117" i="59"/>
  <c r="H118" i="59"/>
  <c r="H119" i="59"/>
  <c r="H120" i="59"/>
  <c r="H121" i="59"/>
  <c r="H116" i="59"/>
  <c r="E62" i="59"/>
  <c r="E61" i="59"/>
  <c r="E60" i="59"/>
  <c r="E51" i="59"/>
  <c r="E24" i="59"/>
  <c r="E28" i="59"/>
  <c r="E32" i="59" s="1"/>
  <c r="E36" i="59" s="1"/>
  <c r="E40" i="59" s="1"/>
  <c r="E43" i="59" s="1"/>
  <c r="H211" i="59" l="1"/>
  <c r="F27" i="61" s="1"/>
  <c r="H106" i="59"/>
  <c r="H149" i="59"/>
  <c r="H150" i="59"/>
  <c r="H12" i="59"/>
  <c r="H18" i="59"/>
  <c r="H16" i="59"/>
  <c r="H96" i="44" l="1"/>
  <c r="H95" i="44"/>
  <c r="H94" i="44"/>
  <c r="H93" i="44"/>
  <c r="H92" i="44"/>
  <c r="A3" i="59" l="1"/>
  <c r="C30" i="61" l="1"/>
  <c r="C31" i="61"/>
  <c r="C24" i="61"/>
  <c r="C27" i="61"/>
  <c r="C21" i="61"/>
  <c r="C18" i="61"/>
  <c r="C15" i="61"/>
  <c r="A196" i="59"/>
  <c r="A136" i="59"/>
  <c r="A91" i="59"/>
  <c r="A28" i="60"/>
  <c r="C28" i="60"/>
  <c r="C26" i="60"/>
  <c r="C24" i="60"/>
  <c r="C22" i="60"/>
  <c r="C20" i="60"/>
  <c r="C18" i="60"/>
  <c r="A26" i="60"/>
  <c r="A24" i="60"/>
  <c r="A22" i="60"/>
  <c r="A18" i="60"/>
  <c r="A20" i="60"/>
  <c r="B248" i="44"/>
  <c r="A239" i="44"/>
  <c r="A184" i="44"/>
  <c r="A138" i="44"/>
  <c r="A103" i="44"/>
  <c r="A64" i="44"/>
  <c r="A2" i="44"/>
  <c r="A238" i="44" s="1"/>
  <c r="A2" i="59"/>
  <c r="A13" i="61" s="1"/>
  <c r="A135" i="59" l="1"/>
  <c r="A102" i="44"/>
  <c r="A15" i="60"/>
  <c r="A183" i="44"/>
  <c r="A90" i="59"/>
  <c r="A195" i="59"/>
  <c r="A137" i="44"/>
  <c r="A63" i="44"/>
  <c r="H272" i="44" l="1"/>
  <c r="H234" i="44"/>
  <c r="A10" i="61"/>
  <c r="A9" i="61"/>
  <c r="A8" i="61"/>
  <c r="A4" i="61"/>
  <c r="H131" i="44"/>
  <c r="H130" i="44"/>
  <c r="H129" i="44"/>
  <c r="H128" i="44"/>
  <c r="H127" i="44"/>
  <c r="H126" i="44"/>
  <c r="A10" i="60" l="1"/>
  <c r="A8" i="60"/>
  <c r="A4" i="60"/>
  <c r="H270" i="44"/>
  <c r="H266" i="44"/>
  <c r="H248" i="44"/>
  <c r="H195" i="44"/>
  <c r="H194" i="44"/>
  <c r="H193" i="44"/>
  <c r="H192" i="44"/>
  <c r="H232" i="44"/>
  <c r="H72" i="44"/>
  <c r="H109" i="44"/>
  <c r="H110" i="44"/>
  <c r="H73" i="44"/>
  <c r="H98" i="44"/>
  <c r="H111" i="44"/>
  <c r="A10" i="48"/>
  <c r="A4" i="48"/>
  <c r="H202" i="59"/>
  <c r="H79" i="59"/>
  <c r="H80" i="59" s="1"/>
  <c r="H78" i="59"/>
  <c r="H77" i="59"/>
  <c r="H76" i="59"/>
  <c r="H75" i="59"/>
  <c r="H72" i="59"/>
  <c r="H70" i="59"/>
  <c r="H69" i="59"/>
  <c r="H68" i="59"/>
  <c r="H67" i="59"/>
  <c r="H66" i="59"/>
  <c r="H65" i="59"/>
  <c r="H63" i="59"/>
  <c r="H64" i="59" s="1"/>
  <c r="H62" i="59"/>
  <c r="H61" i="59"/>
  <c r="H60" i="59"/>
  <c r="H59" i="59"/>
  <c r="H58" i="59"/>
  <c r="H57" i="59"/>
  <c r="H56" i="59"/>
  <c r="H54" i="59"/>
  <c r="H53" i="59"/>
  <c r="H52" i="59"/>
  <c r="H49" i="59"/>
  <c r="H48" i="59"/>
  <c r="H45" i="59"/>
  <c r="H17" i="59"/>
  <c r="H10" i="59"/>
  <c r="H170" i="59"/>
  <c r="H151" i="59"/>
  <c r="H172" i="59" s="1"/>
  <c r="F21" i="61" s="1"/>
  <c r="H148" i="59"/>
  <c r="H146" i="59"/>
  <c r="H145" i="59"/>
  <c r="H144" i="59"/>
  <c r="H143" i="59"/>
  <c r="H142" i="59"/>
  <c r="H112" i="59"/>
  <c r="H111" i="59"/>
  <c r="H110" i="59"/>
  <c r="H109" i="59"/>
  <c r="H82" i="59"/>
  <c r="H81" i="59"/>
  <c r="H74" i="59"/>
  <c r="H73" i="59"/>
  <c r="H15" i="59"/>
  <c r="H14" i="59"/>
  <c r="H9" i="59"/>
  <c r="H131" i="59" l="1"/>
  <c r="F18" i="61" s="1"/>
  <c r="H71" i="59"/>
  <c r="H85" i="59" s="1"/>
  <c r="F15" i="61" s="1"/>
  <c r="F22" i="60"/>
  <c r="F20" i="60"/>
  <c r="H175" i="44"/>
  <c r="H174" i="44"/>
  <c r="H173" i="44"/>
  <c r="H172" i="44"/>
  <c r="H145" i="44"/>
  <c r="H176" i="44" l="1"/>
  <c r="H179" i="44" l="1"/>
  <c r="H177" i="44"/>
  <c r="H274" i="44"/>
  <c r="F18" i="60" l="1"/>
  <c r="F35" i="61" l="1"/>
  <c r="F23" i="48" s="1"/>
  <c r="F24" i="60"/>
  <c r="F26" i="60" l="1"/>
  <c r="F28" i="60" l="1"/>
  <c r="F31" i="60" s="1"/>
  <c r="F17" i="48" s="1"/>
  <c r="F27" i="48" l="1"/>
  <c r="F34" i="48" l="1"/>
  <c r="F31" i="48"/>
  <c r="F37" i="48" l="1"/>
  <c r="F40" i="48" s="1"/>
  <c r="F43" i="48" s="1"/>
</calcChain>
</file>

<file path=xl/sharedStrings.xml><?xml version="1.0" encoding="utf-8"?>
<sst xmlns="http://schemas.openxmlformats.org/spreadsheetml/2006/main" count="934" uniqueCount="265">
  <si>
    <t>CONTENTS</t>
  </si>
  <si>
    <t>R</t>
  </si>
  <si>
    <t>FOR</t>
  </si>
  <si>
    <t xml:space="preserve">                                                                              </t>
  </si>
  <si>
    <t>CONTRACT PRICE ADJUSTMENT</t>
  </si>
  <si>
    <t>VALUE-ADDED TAX (VAT)</t>
  </si>
  <si>
    <t xml:space="preserve"> </t>
  </si>
  <si>
    <t>ITEM</t>
  </si>
  <si>
    <t>DESCRIPTION</t>
  </si>
  <si>
    <t>UNIT</t>
  </si>
  <si>
    <t>QUANTITY</t>
  </si>
  <si>
    <t>RATE</t>
  </si>
  <si>
    <t>AMOUNT</t>
  </si>
  <si>
    <t>NO</t>
  </si>
  <si>
    <t>%</t>
  </si>
  <si>
    <t xml:space="preserve">. . . . . . . . . . . . . . . . . . . . . . . . . . . . . . . . . . . . . . . . . . . . . . . . . . . . . . . . . . . . . . . . . . . . . . . . . </t>
  </si>
  <si>
    <t>Lump Sum</t>
  </si>
  <si>
    <t xml:space="preserve">Report on project, site and functional </t>
  </si>
  <si>
    <t>Agreed services and scope of work</t>
  </si>
  <si>
    <t>Signed agreement</t>
  </si>
  <si>
    <t>requirements</t>
  </si>
  <si>
    <t>Schedule of consents and approvals</t>
  </si>
  <si>
    <t xml:space="preserve">Schedule of required surveys, tests, analyses, </t>
  </si>
  <si>
    <t>site and other investigations</t>
  </si>
  <si>
    <t>Concept design</t>
  </si>
  <si>
    <t xml:space="preserve">Schedule of required surveys, tests and other </t>
  </si>
  <si>
    <t>investigations and related reports</t>
  </si>
  <si>
    <t>Cost estimates as required</t>
  </si>
  <si>
    <t>Detailed estimates of construction costs</t>
  </si>
  <si>
    <t>Process design</t>
  </si>
  <si>
    <t>Preliminary design</t>
  </si>
  <si>
    <t>Design development drawings</t>
  </si>
  <si>
    <t>Outline specifications</t>
  </si>
  <si>
    <t>Specifications</t>
  </si>
  <si>
    <t>Services co-ordination</t>
  </si>
  <si>
    <t>Working drawings</t>
  </si>
  <si>
    <t>Budget construction cost</t>
  </si>
  <si>
    <t>Tender documentation</t>
  </si>
  <si>
    <t>Tender evaluation report</t>
  </si>
  <si>
    <t>Tender recommendations</t>
  </si>
  <si>
    <t>Schedules of predicted cash flow</t>
  </si>
  <si>
    <t>Construction documentation</t>
  </si>
  <si>
    <t>Drawing register</t>
  </si>
  <si>
    <t>Estimates for proposed variations</t>
  </si>
  <si>
    <t>Contract instructions</t>
  </si>
  <si>
    <t>Financial control reports</t>
  </si>
  <si>
    <t>Valuations for payment certificates</t>
  </si>
  <si>
    <t>Priced contract documentation</t>
  </si>
  <si>
    <t>Progressive and draft final account(s)</t>
  </si>
  <si>
    <t>Practical completion and defects list</t>
  </si>
  <si>
    <t>Works and final completion lists</t>
  </si>
  <si>
    <t>As-built drawings and documentation</t>
  </si>
  <si>
    <t xml:space="preserve"> Final accounts</t>
  </si>
  <si>
    <t xml:space="preserve">Additional Services pertaining to all Stages of </t>
  </si>
  <si>
    <t xml:space="preserve">Operations and maintenance manuals, </t>
  </si>
  <si>
    <t>guarantees and warranties</t>
  </si>
  <si>
    <t>(a)</t>
  </si>
  <si>
    <t>(b)</t>
  </si>
  <si>
    <t>(c)</t>
  </si>
  <si>
    <t>(d)</t>
  </si>
  <si>
    <t>ADDITIONAL SERVICES PERTAINING TO</t>
  </si>
  <si>
    <t>CONSTRUCTION MONITORING</t>
  </si>
  <si>
    <t>(i)</t>
  </si>
  <si>
    <t>(ii)</t>
  </si>
  <si>
    <t>(iii)</t>
  </si>
  <si>
    <t>OCCUPATIONAL HEALTH AND SAFETY ACT,</t>
  </si>
  <si>
    <t>1993 (ACT No 85 OF 1993)</t>
  </si>
  <si>
    <t>Additional services and duties under the</t>
  </si>
  <si>
    <t>Construction Regulations in terms thereof,</t>
  </si>
  <si>
    <t>on behalf of the client, including the</t>
  </si>
  <si>
    <t>following:</t>
  </si>
  <si>
    <t>QUALITY ASSURANCE SYSTEM</t>
  </si>
  <si>
    <t>(PRELIMINARY DESIGN)</t>
  </si>
  <si>
    <t>PROCUREMENT</t>
  </si>
  <si>
    <t>INSPECTION</t>
  </si>
  <si>
    <t xml:space="preserve"> DESIGN)</t>
  </si>
  <si>
    <t xml:space="preserve">Local and other authority submission </t>
  </si>
  <si>
    <t>drawings and reports</t>
  </si>
  <si>
    <t>Occupational Health and Safety Act and the</t>
  </si>
  <si>
    <t>Sum provided to allow for inflation, based on variations</t>
  </si>
  <si>
    <t>AGREEMENT AMOUNT</t>
  </si>
  <si>
    <t>SUMMARY OF BILLING SCHEDULE AND CALCULATION OF AGREEMENT AMOUNT</t>
  </si>
  <si>
    <t>TOTAL CARRIED FORWARD TO SUMMARY OF SCHEDULE 1</t>
  </si>
  <si>
    <t xml:space="preserve">STAGE 2:  CONCEPT AND VIABILITY </t>
  </si>
  <si>
    <t>STAGE 3:  DESIGN DEVELOPMENT (DETAIL</t>
  </si>
  <si>
    <t xml:space="preserve">STAGE 4:  DOCUMENTATION AND </t>
  </si>
  <si>
    <t>STAGE 5:  CONTRACT ADMINISTRATION AND</t>
  </si>
  <si>
    <t>TOTAL OF SCHEDULE 1 CARRIED TO SUMMARY OF BILLING SCHEDULE</t>
  </si>
  <si>
    <t>TOTAL CARRIED FORWARD TO SUMMARY OF SCHEDULE 2</t>
  </si>
  <si>
    <t>SCHEDULE 1</t>
  </si>
  <si>
    <t xml:space="preserve">DELIVERABLES FOR NORMAL SERVICES </t>
  </si>
  <si>
    <t xml:space="preserve">DELIVERABLES FOR ADDITIONAL SERVICES </t>
  </si>
  <si>
    <t xml:space="preserve">ADDITIONAL SERVICES PERTAINING TO ALL STAGES OF THE PROJECT . . . . . . </t>
  </si>
  <si>
    <t>TOTAL OF SCHEDULE 2 CARRIED TO SUMMARY OF BILLING SCHEDULE</t>
  </si>
  <si>
    <t xml:space="preserve">SUBTOTAL 2 . . . . . . . . . . . . . . . . . . . . . . . . . . . . . . . . . . . . . . . . . . . . . . . . . . . . . . . . . . . . </t>
  </si>
  <si>
    <t xml:space="preserve">SUBTOTAL 1 . . . . . . . . . . . . . . . . . . . . . . . . . . . . . . . . . . . . . . . . . . . . . . . . . . . . . . . . . . . . </t>
  </si>
  <si>
    <t xml:space="preserve">All statutory certification and certificates of </t>
  </si>
  <si>
    <t>compliance as required by the Local and</t>
  </si>
  <si>
    <t>other Statutory Authorities</t>
  </si>
  <si>
    <t>SCHEDULE 2</t>
  </si>
  <si>
    <t>SUMMARY OF BILLING SCHEDULE AND CALCULATION OF AGREEMENT AMOUNT . . . . . . . . . . . . . . . . . . . . . . . . . . . . . . . . . . . . . . . . . .</t>
  </si>
  <si>
    <t xml:space="preserve">STAGE 1:  INCEPTION . . . . . . . . . . . . . . . . . . . . . . . . . . . . . . . . . . . . . . . . . . . . . . . . . . . . . . . . . . . . . . . . . . . . . . . . . . . . . . . . . . . . . . . . . . . . . . . . . . . . . . . . . . </t>
  </si>
  <si>
    <t>STAGE 2:  CONCEPT AND VIABILITY (PRELIMINARY DESIGN) . . . . . . . . . . . . . . . . . . . . . . . . . . . . . . . . . . . . . . . . . . . . . . . . . . . . . . . . . . . . . . . . . . . .</t>
  </si>
  <si>
    <t>STAGE 3:  DESIGN DEVELOPMENT (DETAIL DESIGN) . . . . . . . . . . . . . . . . . . . . . . . . . . . . . . . . . . . . . . . . . . . . . . . . . . . . . . . . . . . . . . . . . . . . . . . . . .</t>
  </si>
  <si>
    <t>STAGE 4:  DOCUMENTATION AND PROCUREMENT . . . . . . . . . . . . . . . . . . . . . . . . . . . . . . . . . . . . . . . . . . . . . . . . . . . . . . . . . . . . . . . . . . . . . . . . . . . .</t>
  </si>
  <si>
    <t>STAGE 5:  CONTRACT ADMINISTRATION AND INSPECTION . . . . . . . . . . . . . . . . . . . . . . . . . . . . . . . . . . . . . . . . . . . . . . . . . . . . . . . . . . . . . . . . . . . . . .</t>
  </si>
  <si>
    <t>STAGE 6:  CLOSE-OUT . . . . . . . . . . . . . . . . . . . . . . . . . . . . . . . . . . . . . . . . . . . . . . . . . . . . . . . . . . . . . . . . . . . . . . . . . . . . . . . . . . . . . . . . . . . . . . . . .</t>
  </si>
  <si>
    <t>SUMMARY OF SCHEDULE 1 . . . . . . . . . . . . . . . . . . . . . . . . . . . . . . . . . . . . . . . . . . . . . . . . . . . . . . . . . . . . . . . . . . . . . . . . . . . . . . . . . . . . . . . . . . . . . . . . . . . . . . . . . .</t>
  </si>
  <si>
    <t>CONTINGENCIES</t>
  </si>
  <si>
    <t>OCCUPATIONAL HEALTH AND SAFETY ACT, 1993 (ACT NO 85 OF 1993)  . . . . . . . . . .</t>
  </si>
  <si>
    <t xml:space="preserve">QUALITY ASSURANCE SYSTEM . . . . . . . . . . . . . . . . . . . . . . . . . . . . . . . . . . . . . . . . . </t>
  </si>
  <si>
    <t>SERVICES . . . . . . . . . . . . . . . . . . . . . . . . . . . . . . . . . . . . . . . . . . . . . . . . . . . . . . . . . . . . .</t>
  </si>
  <si>
    <t>SCHEDULE 1:  NORMAL SERVICES . . . . . . . . . . . . . . . . . . . . . . . . . . . . . . . . . . . . . . . . . . . . . . . . . . . . . . . .</t>
  </si>
  <si>
    <t>CONSTRUCTION MONITORING . . . . . . . . . . . . . . . . . . . . . . . . . . . . . . . . . . . . . . . . . .</t>
  </si>
  <si>
    <t>Environmental services during design stage</t>
  </si>
  <si>
    <t xml:space="preserve">Pavement Investigation and Sampling </t>
  </si>
  <si>
    <t>(Fee includes all services as listed in paragraph 3.2.1 and shall include detail design review costs in terms of clause 4.3.6(2)</t>
  </si>
  <si>
    <t>(Fee includes all services as listed in paragraph 3.2.2 and shall include detail design review costs in terms of clause 4.3.6(2)</t>
  </si>
  <si>
    <t>(Fee includes all services as listed in paragraph 3.2.3 and shall include detail design review costs in terms of clause 4.3.6(2)</t>
  </si>
  <si>
    <t>(Fee includes all services as listed in paragraph 3.2.4 and shall include detail design review costs in terms of clause 4.3.6(2)</t>
  </si>
  <si>
    <t>(Fee includes all services as listed in paragraph 3.2.5 and shall include detail design review costs in terms of clause 4.3.6(2)
This fee will be paid pro-rata on Contractor Spend.</t>
  </si>
  <si>
    <t>(Fee includes all services as listed in paragraph 3.2.5 and shall include detail design review costs in terms of clause 4.3.6(2)
Fulfill and complete the project close-out including necessary documentation to facilitate effective completion, handover and operation of the project.</t>
  </si>
  <si>
    <t xml:space="preserve">15% of SUBTOTAL 2 shall be added for VAT . . . . . . . . . . . . . . . . . . . . . . . . . . . . . . . . . . . . . . . . </t>
  </si>
  <si>
    <t xml:space="preserve">NATIONAL ENVIRONMENTAL MANAGEMENT ACT, 1998 (ACT NO 107 OF 1998) . . . . . . . . . . . . . . . . . . . . . . . . . . . . . . . . . . . . . . . . . . . . . . . . . . . . . . . . . . . . . . </t>
  </si>
  <si>
    <t xml:space="preserve">the Project </t>
  </si>
  <si>
    <t>paragraph 3.3.1 of ECSA Fee Guideline)</t>
  </si>
  <si>
    <t xml:space="preserve">(Rate shall be for all services as listed in </t>
  </si>
  <si>
    <t>Geotechnical and Drilling Services</t>
  </si>
  <si>
    <t>Survey Services during design stage</t>
  </si>
  <si>
    <t>Training</t>
  </si>
  <si>
    <t>Employer’s Trainees</t>
  </si>
  <si>
    <t>Students experiential training</t>
  </si>
  <si>
    <t>Phase/Stage Discontinuity</t>
  </si>
  <si>
    <t xml:space="preserve">Review of previous phase/stage </t>
  </si>
  <si>
    <t>Special Services and Specialist Advice</t>
  </si>
  <si>
    <t>Project Liaison Committee (PLC)</t>
  </si>
  <si>
    <t>Personnel cost</t>
  </si>
  <si>
    <t>Category A</t>
  </si>
  <si>
    <t>Category B</t>
  </si>
  <si>
    <t>Category C</t>
  </si>
  <si>
    <t>(iv)</t>
  </si>
  <si>
    <t>Category D</t>
  </si>
  <si>
    <t>Disbursements</t>
  </si>
  <si>
    <t xml:space="preserve">Liaison/meetings with the PLC during </t>
  </si>
  <si>
    <t>Design and Construction Phase</t>
  </si>
  <si>
    <t>PLC stipend</t>
  </si>
  <si>
    <t>Training of PLC members</t>
  </si>
  <si>
    <t>(c )</t>
  </si>
  <si>
    <t>Market Analysis and Databases</t>
  </si>
  <si>
    <t>(a) </t>
  </si>
  <si>
    <t>Market analysis</t>
  </si>
  <si>
    <t xml:space="preserve">Establishment and Maintenance </t>
  </si>
  <si>
    <t>of a Targeted Enterprise database</t>
  </si>
  <si>
    <t>Provision of Social Facilitation Services</t>
  </si>
  <si>
    <t>Social Facilitator</t>
  </si>
  <si>
    <t>Resident Engineer:  (Category C)</t>
  </si>
  <si>
    <t>Assistant Resident Engineer: (Category D)</t>
  </si>
  <si>
    <t>Site Technician:  (Category D)</t>
  </si>
  <si>
    <t>Site Technician: (Category D)</t>
  </si>
  <si>
    <t xml:space="preserve">Students: </t>
  </si>
  <si>
    <t xml:space="preserve">CLO: </t>
  </si>
  <si>
    <t xml:space="preserve">SITE SUPERVISION </t>
  </si>
  <si>
    <t>OFFICE BASED STAFF</t>
  </si>
  <si>
    <t>Project Manager</t>
  </si>
  <si>
    <t>Office Technician</t>
  </si>
  <si>
    <t>TRAVELLING</t>
  </si>
  <si>
    <t>Engineer</t>
  </si>
  <si>
    <t>ACCOMODATION &amp; MEALS</t>
  </si>
  <si>
    <t>ITEM No.</t>
  </si>
  <si>
    <t>QTY</t>
  </si>
  <si>
    <t>Month</t>
  </si>
  <si>
    <t>SUM - PART A1.1</t>
  </si>
  <si>
    <t>(a). Monthly site audits</t>
  </si>
  <si>
    <t>(c.). Attending Site meetings</t>
  </si>
  <si>
    <t>(d). Monthly Reporting</t>
  </si>
  <si>
    <t>(b). Site visits, Travel and other allowances</t>
  </si>
  <si>
    <t>Prov Sum</t>
  </si>
  <si>
    <t>Person-Month</t>
  </si>
  <si>
    <t>Hr</t>
  </si>
  <si>
    <t>Prime Cost</t>
  </si>
  <si>
    <t>Handling cost</t>
  </si>
  <si>
    <t>Handling cost for (a)</t>
  </si>
  <si>
    <t>Handling cost for (b and c)</t>
  </si>
  <si>
    <t>No.</t>
  </si>
  <si>
    <t>Traffic Studies</t>
  </si>
  <si>
    <t>Candidate Engineers/Technicians</t>
  </si>
  <si>
    <t>Stage 1 – Inception</t>
  </si>
  <si>
    <t>Normal Services (clause 3.2)</t>
  </si>
  <si>
    <t>Stage 2 – Concept and Viability (also termed Preliminary Design)</t>
  </si>
  <si>
    <t>Stage 3 – Design Development (also termed Detail Design)</t>
  </si>
  <si>
    <t>Stage 4 – Documentation and Procurement</t>
  </si>
  <si>
    <t>Stage 5 – Contract Administration and Inspection</t>
  </si>
  <si>
    <t>Stage 6 – Close-Out</t>
  </si>
  <si>
    <t>Rands</t>
  </si>
  <si>
    <t>Discount (Not compulsory)</t>
  </si>
  <si>
    <t>TOTAL SUM - PART A1.1</t>
  </si>
  <si>
    <t xml:space="preserve">TOTAL SUM </t>
  </si>
  <si>
    <t>NATIONAL ENVIRONMENTAL MANAGEMENT ACT, 1998 (ACT NO 107 OF 1998)</t>
  </si>
  <si>
    <t>National Environmental Management Act and the</t>
  </si>
  <si>
    <t xml:space="preserve"> ADJUDICATION, ARBITRATION PROCEEDINGS AND SIMILAR SERVICES</t>
  </si>
  <si>
    <t>Resolution of disputes and similar services</t>
  </si>
  <si>
    <t xml:space="preserve">ADJUDICATION, ARBITRATION, AND SIMILAR </t>
  </si>
  <si>
    <t>of the Consumer Price Index published by Stats SA (8% OF Sub Total 1)</t>
  </si>
  <si>
    <t>Handling cost in respect of above</t>
  </si>
  <si>
    <t>(c ) Handling cost in respect of above</t>
  </si>
  <si>
    <t>(e). Basic Risk Assessment and Permit</t>
  </si>
  <si>
    <t>(f) Handling cost in respect of  above</t>
  </si>
  <si>
    <t>Sum provided to allow for contingencies and variations (10% of SUBTOTAL 1) . . . . . . . . .</t>
  </si>
  <si>
    <t>C3.2</t>
  </si>
  <si>
    <t>C3.3</t>
  </si>
  <si>
    <t>C3.4</t>
  </si>
  <si>
    <t>C3.5</t>
  </si>
  <si>
    <t>C3.6</t>
  </si>
  <si>
    <t>C3.7</t>
  </si>
  <si>
    <t>C3.8</t>
  </si>
  <si>
    <t>C3.9</t>
  </si>
  <si>
    <t>C3.3/C3.8</t>
  </si>
  <si>
    <t>C2.2 BILLING SCHEDULE</t>
  </si>
  <si>
    <t>C3.3.3</t>
  </si>
  <si>
    <t>C3.3.4</t>
  </si>
  <si>
    <t>C3.3.5</t>
  </si>
  <si>
    <t>C3.3.6</t>
  </si>
  <si>
    <t>C3.3.7</t>
  </si>
  <si>
    <t>C3.4.7</t>
  </si>
  <si>
    <t>C3.4.8</t>
  </si>
  <si>
    <t>(a) Survey Servuces when procured by service provider</t>
  </si>
  <si>
    <t>(a) Traffic monitoring services when procured by service provider</t>
  </si>
  <si>
    <t>(a) Enviromental services during design stage</t>
  </si>
  <si>
    <t>(a) Geotechnical and or drilling investigation</t>
  </si>
  <si>
    <t xml:space="preserve">(a) Establishement of personel and equipment for testpitting </t>
  </si>
  <si>
    <t>Road Safety Audit: as defined in the scope of work</t>
  </si>
  <si>
    <t>(a) Feasibility/ Preliminary/ Detailed &amp; Construction or preopening</t>
  </si>
  <si>
    <t xml:space="preserve">Occupational Health &amp; Safety Requirments </t>
  </si>
  <si>
    <t>(a) Health &amp; Safety Requirment during design</t>
  </si>
  <si>
    <t>Visit to construction site by original design</t>
  </si>
  <si>
    <t>C3.4.11</t>
  </si>
  <si>
    <t>C3.8.1</t>
  </si>
  <si>
    <t>C3.8.5</t>
  </si>
  <si>
    <t>C3.8.6</t>
  </si>
  <si>
    <t>C3.8.7</t>
  </si>
  <si>
    <t>C3.9.3</t>
  </si>
  <si>
    <t>C3.9.2</t>
  </si>
  <si>
    <t>(a) Laboratory facilities</t>
  </si>
  <si>
    <t xml:space="preserve">(b) Survey </t>
  </si>
  <si>
    <t>(Max of 40 hr/month)</t>
  </si>
  <si>
    <t>(b) handling cost and profit in respect of (a) above</t>
  </si>
  <si>
    <t>Review of tender Document</t>
  </si>
  <si>
    <t>Basic Engineering Fees as for Professional Services in terms of the Engineering Profession Act, 2000, (Act No. 46 of 2000) for:  Inception, Concept &amp; Viability, Design development, Documentation &amp; Procurement, Contract Administration &amp; Inspection and Close Out(excluding contingencies, CPA during the construction period and VAT)</t>
  </si>
  <si>
    <r>
      <t xml:space="preserve">(Fee includes all services as listed in paragraph 3.2.5 and shall include detail design review costs in terms of clause 4.3.6(2)
</t>
    </r>
    <r>
      <rPr>
        <i/>
        <sz val="10"/>
        <rFont val="Arial"/>
        <family val="2"/>
      </rPr>
      <t>This fee will be paid pro-rata on Contractor Spend.</t>
    </r>
  </si>
  <si>
    <r>
      <t xml:space="preserve">(Fee includes all services as listed in paragraph 3.2.5 and shall include detail design review costs in terms of clause 4.3.6(2)
</t>
    </r>
    <r>
      <rPr>
        <i/>
        <sz val="10"/>
        <rFont val="Arial"/>
        <family val="2"/>
      </rPr>
      <t>Fulfill and complete the project close-out including necessary documentation to facilitate effective completion, handover and operation of the project.</t>
    </r>
  </si>
  <si>
    <r>
      <t>(</t>
    </r>
    <r>
      <rPr>
        <sz val="10"/>
        <rFont val="Arial"/>
        <family val="2"/>
      </rPr>
      <t>All rates shall include all company expenses and mark-ups)</t>
    </r>
  </si>
  <si>
    <t xml:space="preserve">PROFESSIONAL CONSULTING ENGINEERING SERVICES FOR: THE CONSTRUCTION OF EARTHWORKS, ROAD PRISM DRAINAGE, LAYERWORKS, SURFACING ON DISTRICT ROAD 1841 FROM KM 0.00 TO KM 16.70 </t>
  </si>
  <si>
    <t>TENDER  NUMBER: ZNB00691/00000/00/HOD/INF/21/T</t>
  </si>
  <si>
    <t>SUMMARY OF SCHEDULE 2 . . . . . . . . . . . . . . . . . . . . . . . . . . . . . . . . . . . . . . . . . . . . . . . . . . . . . . . . . . . . . . . . . . . . . . . . . . . . . . . . . . . . . . . . . . . . . . . . . . . . . . . . . .</t>
  </si>
  <si>
    <t>SCHEDULE 3</t>
  </si>
  <si>
    <t xml:space="preserve">DELIVERABLES FOR MAJOR STRUCTURE SERVICES </t>
  </si>
  <si>
    <t>SCHEDULE 2:  NORMAL SERVICES . . . . . . . . . . . . . . . . . . . . . . . . . . . . . . . . . . . . . . . . . . . . . . . . . . . . . . . .</t>
  </si>
  <si>
    <t>SCHEDULE 3:  MAJOR STRUCTURES SERVICES . . . . . . . . . . . . . . . . . . . . . . . . . . . . . . . . . . . . . . . . . . . . . . . . . . . . . . . .</t>
  </si>
  <si>
    <t>SCHEDULE 4:  ADDITIONAL SERVICES . . . . . . . . . . . . . . . . . . . . . . . . . . . . . . . . . . . . . . . . . . . . . . . . . . . . . . . .</t>
  </si>
  <si>
    <t>SUMMARY OF SCHEDULE 4 . . . . . . . . . . . . . . . . . . . . . . . . . . . . . . . . . . . . . . . . . . . . . . . . . . . . . . . . . . . . . . .</t>
  </si>
  <si>
    <t>SUMMARY OF SCHEDULE 3 . . . . . . . . . . . . . . . . . . . . . . . . . . . . . . . . . . . . . . . . . . . . . . . . . . . . . . . . . . . . . . . . . . . . . . . . . . . . . . . . . . . . . . . . . . . . . . . . . . . . . . . . . .</t>
  </si>
  <si>
    <t>TOTAL CARRIED FORWARD TO SUMMARY OF SCHEDULE 3</t>
  </si>
  <si>
    <t>TOTAL CARRIED FORWARD TO SUMMARY OF SCHEDULE 4</t>
  </si>
  <si>
    <t>SCHEDULE 4</t>
  </si>
  <si>
    <t>Prov.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</si>
</sst>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R&quot;\ #,##0;[Red]&quot;R&quot;\ \-#,##0"/>
    <numFmt numFmtId="164" formatCode="_-* #,##0.00_-;\-* #,##0.00_-;_-* &quot;-&quot;??_-;_-@_-"/>
    <numFmt numFmtId="165" formatCode="\$#,##0.00\ ;\(\$#,##0.00\)"/>
    <numFmt numFmtId="166" formatCode="#,##0.0"/>
    <numFmt numFmtId="167" formatCode="#,##0.000"/>
    <numFmt numFmtId="168" formatCode="\$#,##0\ ;\(\$#,##0\)"/>
    <numFmt numFmtId="169" formatCode="[$R-435]#,##0.00"/>
    <numFmt numFmtId="170" formatCode="[$R-1C09]#,##0.00"/>
    <numFmt numFmtId="171" formatCode="[$R-1C09]\ #,##0.00"/>
    <numFmt numFmtId="172" formatCode="&quot;R&quot;\ #,##0"/>
    <numFmt numFmtId="173" formatCode="&quot;R&quot;\ #,##0.00"/>
  </numFmts>
  <fonts count="33" x14ac:knownFonts="1">
    <font>
      <sz val="12"/>
      <name val="Arial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i/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u/>
      <sz val="10"/>
      <name val="Times New Roman"/>
      <family val="1"/>
    </font>
    <font>
      <sz val="10"/>
      <name val="Arial Narrow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trike/>
      <sz val="10"/>
      <color rgb="FFFF0000"/>
      <name val="Calibri"/>
      <family val="2"/>
      <scheme val="minor"/>
    </font>
    <font>
      <b/>
      <sz val="9"/>
      <name val="Arial"/>
      <family val="2"/>
    </font>
    <font>
      <b/>
      <strike/>
      <sz val="10"/>
      <name val="Arial"/>
      <family val="2"/>
    </font>
    <font>
      <strike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</fills>
  <borders count="3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theme="2" tint="-0.499984740745262"/>
      </top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757171"/>
      </left>
      <right/>
      <top style="thin">
        <color rgb="FF757171"/>
      </top>
      <bottom style="thin">
        <color rgb="FF757171"/>
      </bottom>
      <diagonal/>
    </border>
  </borders>
  <cellStyleXfs count="24">
    <xf numFmtId="0" fontId="0" fillId="0" borderId="0"/>
    <xf numFmtId="16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3" fontId="4" fillId="0" borderId="1" applyProtection="0"/>
    <xf numFmtId="3" fontId="15" fillId="0" borderId="2" applyFill="0" applyAlignment="0" applyProtection="0"/>
    <xf numFmtId="166" fontId="4" fillId="0" borderId="2" applyProtection="0"/>
    <xf numFmtId="0" fontId="14" fillId="0" borderId="0" applyFont="0" applyFill="0" applyBorder="0" applyAlignment="0" applyProtection="0"/>
    <xf numFmtId="4" fontId="7" fillId="0" borderId="2" applyProtection="0"/>
    <xf numFmtId="167" fontId="4" fillId="0" borderId="2" applyProtection="0"/>
    <xf numFmtId="165" fontId="4" fillId="0" borderId="2" applyProtection="0">
      <alignment horizontal="righ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3" fillId="0" borderId="0" applyProtection="0"/>
    <xf numFmtId="2" fontId="13" fillId="0" borderId="0" applyProtection="0"/>
    <xf numFmtId="0" fontId="7" fillId="0" borderId="0" applyNumberFormat="0" applyFont="0" applyFill="0" applyBorder="0" applyAlignment="0" applyProtection="0">
      <protection locked="0"/>
    </xf>
    <xf numFmtId="0" fontId="2" fillId="0" borderId="0" applyProtection="0"/>
    <xf numFmtId="0" fontId="14" fillId="0" borderId="0"/>
    <xf numFmtId="0" fontId="8" fillId="0" borderId="1"/>
    <xf numFmtId="0" fontId="16" fillId="0" borderId="1"/>
    <xf numFmtId="9" fontId="4" fillId="0" borderId="2" applyProtection="0">
      <alignment horizontal="right"/>
    </xf>
    <xf numFmtId="9" fontId="14" fillId="0" borderId="0" applyFont="0" applyFill="0" applyBorder="0" applyAlignment="0" applyProtection="0"/>
    <xf numFmtId="0" fontId="13" fillId="0" borderId="3" applyProtection="0"/>
    <xf numFmtId="3" fontId="4" fillId="0" borderId="1" applyProtection="0"/>
  </cellStyleXfs>
  <cellXfs count="506">
    <xf numFmtId="0" fontId="0" fillId="0" borderId="0" xfId="0" applyProtection="1"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4" fontId="9" fillId="0" borderId="0" xfId="0" applyNumberFormat="1" applyFont="1" applyProtection="1">
      <protection locked="0"/>
    </xf>
    <xf numFmtId="4" fontId="9" fillId="0" borderId="4" xfId="0" applyNumberFormat="1" applyFont="1" applyBorder="1" applyProtection="1">
      <protection locked="0"/>
    </xf>
    <xf numFmtId="4" fontId="10" fillId="0" borderId="6" xfId="0" applyNumberFormat="1" applyFont="1" applyBorder="1" applyAlignment="1" applyProtection="1">
      <alignment horizontal="center"/>
      <protection locked="0"/>
    </xf>
    <xf numFmtId="4" fontId="9" fillId="0" borderId="6" xfId="0" applyNumberFormat="1" applyFont="1" applyBorder="1" applyAlignment="1" applyProtection="1">
      <alignment horizontal="center"/>
      <protection locked="0"/>
    </xf>
    <xf numFmtId="4" fontId="9" fillId="0" borderId="8" xfId="0" applyNumberFormat="1" applyFont="1" applyBorder="1" applyAlignment="1" applyProtection="1">
      <alignment horizontal="center"/>
      <protection locked="0"/>
    </xf>
    <xf numFmtId="4" fontId="9" fillId="0" borderId="9" xfId="0" applyNumberFormat="1" applyFont="1" applyBorder="1" applyAlignment="1" applyProtection="1">
      <alignment horizontal="center"/>
      <protection locked="0"/>
    </xf>
    <xf numFmtId="4" fontId="9" fillId="0" borderId="8" xfId="0" applyNumberFormat="1" applyFont="1" applyBorder="1" applyProtection="1">
      <protection locked="0"/>
    </xf>
    <xf numFmtId="4" fontId="9" fillId="0" borderId="11" xfId="0" applyNumberFormat="1" applyFont="1" applyBorder="1" applyProtection="1">
      <protection locked="0"/>
    </xf>
    <xf numFmtId="4" fontId="9" fillId="0" borderId="14" xfId="0" applyNumberFormat="1" applyFont="1" applyBorder="1" applyProtection="1">
      <protection locked="0"/>
    </xf>
    <xf numFmtId="0" fontId="9" fillId="0" borderId="0" xfId="0" applyFont="1" applyProtection="1"/>
    <xf numFmtId="3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0" fillId="0" borderId="4" xfId="0" applyFont="1" applyBorder="1" applyProtection="1"/>
    <xf numFmtId="0" fontId="9" fillId="0" borderId="4" xfId="0" applyFont="1" applyBorder="1" applyProtection="1"/>
    <xf numFmtId="0" fontId="9" fillId="0" borderId="4" xfId="0" applyFont="1" applyBorder="1" applyAlignment="1" applyProtection="1">
      <alignment horizontal="center"/>
    </xf>
    <xf numFmtId="3" fontId="9" fillId="0" borderId="4" xfId="0" applyNumberFormat="1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3" fontId="9" fillId="0" borderId="8" xfId="0" applyNumberFormat="1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Continuous"/>
    </xf>
    <xf numFmtId="0" fontId="10" fillId="0" borderId="0" xfId="0" applyFont="1" applyBorder="1" applyAlignment="1" applyProtection="1">
      <alignment horizontal="centerContinuous"/>
    </xf>
    <xf numFmtId="0" fontId="10" fillId="0" borderId="12" xfId="0" applyFont="1" applyBorder="1" applyAlignment="1" applyProtection="1">
      <alignment horizontal="centerContinuous"/>
    </xf>
    <xf numFmtId="3" fontId="10" fillId="0" borderId="6" xfId="0" applyNumberFormat="1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3" fontId="9" fillId="0" borderId="6" xfId="0" applyNumberFormat="1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3" fontId="9" fillId="0" borderId="9" xfId="0" applyNumberFormat="1" applyFont="1" applyBorder="1" applyAlignment="1" applyProtection="1">
      <alignment horizontal="center"/>
    </xf>
    <xf numFmtId="0" fontId="9" fillId="0" borderId="8" xfId="0" applyFont="1" applyBorder="1" applyProtection="1"/>
    <xf numFmtId="0" fontId="9" fillId="0" borderId="10" xfId="0" applyFont="1" applyBorder="1" applyProtection="1"/>
    <xf numFmtId="0" fontId="9" fillId="0" borderId="5" xfId="0" applyFont="1" applyBorder="1" applyProtection="1"/>
    <xf numFmtId="0" fontId="9" fillId="0" borderId="11" xfId="0" applyFont="1" applyBorder="1" applyProtection="1"/>
    <xf numFmtId="4" fontId="4" fillId="0" borderId="6" xfId="3" applyNumberFormat="1" applyFont="1" applyFill="1" applyBorder="1" applyAlignment="1" applyProtection="1">
      <alignment horizontal="right"/>
    </xf>
    <xf numFmtId="0" fontId="9" fillId="0" borderId="6" xfId="0" applyFont="1" applyBorder="1" applyProtection="1"/>
    <xf numFmtId="0" fontId="9" fillId="0" borderId="0" xfId="0" applyFont="1" applyBorder="1" applyProtection="1"/>
    <xf numFmtId="0" fontId="9" fillId="0" borderId="12" xfId="0" applyFont="1" applyBorder="1" applyProtection="1"/>
    <xf numFmtId="0" fontId="9" fillId="0" borderId="7" xfId="0" applyFont="1" applyBorder="1" applyProtection="1"/>
    <xf numFmtId="0" fontId="10" fillId="0" borderId="6" xfId="0" applyFont="1" applyBorder="1" applyProtection="1"/>
    <xf numFmtId="0" fontId="10" fillId="0" borderId="7" xfId="0" applyFont="1" applyBorder="1" applyProtection="1"/>
    <xf numFmtId="0" fontId="10" fillId="0" borderId="0" xfId="0" applyFont="1" applyBorder="1" applyProtection="1"/>
    <xf numFmtId="0" fontId="17" fillId="0" borderId="6" xfId="0" applyFont="1" applyBorder="1" applyAlignment="1" applyProtection="1">
      <alignment horizontal="center"/>
    </xf>
    <xf numFmtId="4" fontId="18" fillId="0" borderId="6" xfId="3" applyNumberFormat="1" applyFont="1" applyFill="1" applyBorder="1" applyAlignment="1" applyProtection="1">
      <alignment horizontal="center"/>
    </xf>
    <xf numFmtId="3" fontId="9" fillId="0" borderId="6" xfId="9" applyNumberFormat="1" applyFont="1" applyFill="1" applyBorder="1" applyAlignment="1" applyProtection="1">
      <alignment horizontal="center"/>
    </xf>
    <xf numFmtId="0" fontId="10" fillId="0" borderId="12" xfId="0" applyFont="1" applyBorder="1" applyProtection="1"/>
    <xf numFmtId="4" fontId="9" fillId="0" borderId="5" xfId="0" applyNumberFormat="1" applyFont="1" applyBorder="1" applyProtection="1">
      <protection locked="0"/>
    </xf>
    <xf numFmtId="4" fontId="4" fillId="0" borderId="5" xfId="3" applyNumberFormat="1" applyFont="1" applyFill="1" applyBorder="1" applyAlignment="1" applyProtection="1">
      <alignment horizontal="right"/>
    </xf>
    <xf numFmtId="4" fontId="10" fillId="0" borderId="4" xfId="0" applyNumberFormat="1" applyFont="1" applyBorder="1" applyAlignment="1" applyProtection="1">
      <alignment horizontal="right"/>
    </xf>
    <xf numFmtId="4" fontId="9" fillId="0" borderId="8" xfId="0" applyNumberFormat="1" applyFont="1" applyBorder="1" applyAlignment="1" applyProtection="1">
      <alignment horizontal="right"/>
    </xf>
    <xf numFmtId="4" fontId="9" fillId="0" borderId="6" xfId="0" applyNumberFormat="1" applyFont="1" applyBorder="1" applyAlignment="1" applyProtection="1">
      <alignment horizontal="right"/>
    </xf>
    <xf numFmtId="4" fontId="9" fillId="0" borderId="9" xfId="0" applyNumberFormat="1" applyFont="1" applyBorder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3" fontId="9" fillId="0" borderId="6" xfId="0" applyNumberFormat="1" applyFont="1" applyFill="1" applyBorder="1" applyAlignment="1" applyProtection="1">
      <alignment horizontal="center"/>
    </xf>
    <xf numFmtId="0" fontId="17" fillId="0" borderId="6" xfId="0" applyFont="1" applyFill="1" applyBorder="1" applyAlignment="1" applyProtection="1">
      <alignment horizontal="center"/>
    </xf>
    <xf numFmtId="3" fontId="4" fillId="0" borderId="6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7" xfId="0" applyFont="1" applyBorder="1" applyProtection="1"/>
    <xf numFmtId="0" fontId="4" fillId="0" borderId="12" xfId="0" applyFont="1" applyBorder="1" applyProtection="1"/>
    <xf numFmtId="0" fontId="4" fillId="0" borderId="0" xfId="0" applyFont="1" applyFill="1" applyBorder="1" applyProtection="1"/>
    <xf numFmtId="0" fontId="9" fillId="0" borderId="12" xfId="0" applyFont="1" applyFill="1" applyBorder="1" applyProtection="1"/>
    <xf numFmtId="0" fontId="9" fillId="0" borderId="6" xfId="0" applyFont="1" applyFill="1" applyBorder="1" applyProtection="1"/>
    <xf numFmtId="0" fontId="5" fillId="0" borderId="7" xfId="0" applyFont="1" applyBorder="1" applyProtection="1"/>
    <xf numFmtId="0" fontId="3" fillId="0" borderId="6" xfId="0" applyFont="1" applyFill="1" applyBorder="1" applyProtection="1"/>
    <xf numFmtId="0" fontId="3" fillId="0" borderId="7" xfId="0" applyFont="1" applyBorder="1" applyProtection="1"/>
    <xf numFmtId="4" fontId="10" fillId="0" borderId="6" xfId="0" applyNumberFormat="1" applyFont="1" applyBorder="1" applyAlignment="1" applyProtection="1">
      <alignment horizontal="center"/>
    </xf>
    <xf numFmtId="0" fontId="3" fillId="0" borderId="0" xfId="0" applyFont="1" applyProtection="1"/>
    <xf numFmtId="0" fontId="3" fillId="0" borderId="6" xfId="0" applyFont="1" applyBorder="1" applyProtection="1"/>
    <xf numFmtId="4" fontId="4" fillId="0" borderId="12" xfId="3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9" fillId="0" borderId="0" xfId="0" applyFont="1" applyFill="1" applyBorder="1" applyProtection="1"/>
    <xf numFmtId="0" fontId="9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Protection="1"/>
    <xf numFmtId="0" fontId="9" fillId="0" borderId="7" xfId="0" applyFont="1" applyFill="1" applyBorder="1" applyProtection="1"/>
    <xf numFmtId="0" fontId="3" fillId="0" borderId="7" xfId="0" applyFont="1" applyFill="1" applyBorder="1" applyProtection="1"/>
    <xf numFmtId="0" fontId="10" fillId="0" borderId="0" xfId="0" applyFont="1" applyFill="1" applyBorder="1" applyProtection="1"/>
    <xf numFmtId="0" fontId="4" fillId="0" borderId="12" xfId="0" applyFont="1" applyFill="1" applyBorder="1" applyProtection="1"/>
    <xf numFmtId="0" fontId="4" fillId="0" borderId="6" xfId="0" applyFont="1" applyFill="1" applyBorder="1" applyAlignment="1" applyProtection="1">
      <alignment horizontal="center"/>
    </xf>
    <xf numFmtId="4" fontId="18" fillId="0" borderId="7" xfId="0" applyNumberFormat="1" applyFont="1" applyFill="1" applyBorder="1" applyAlignment="1" applyProtection="1">
      <alignment horizontal="center"/>
    </xf>
    <xf numFmtId="0" fontId="4" fillId="0" borderId="0" xfId="17" applyFont="1" applyAlignment="1" applyProtection="1">
      <alignment horizontal="left"/>
    </xf>
    <xf numFmtId="0" fontId="4" fillId="0" borderId="0" xfId="17" applyFont="1" applyProtection="1"/>
    <xf numFmtId="4" fontId="4" fillId="0" borderId="0" xfId="2" applyNumberFormat="1" applyFont="1" applyProtection="1"/>
    <xf numFmtId="0" fontId="5" fillId="0" borderId="0" xfId="17" applyFont="1" applyProtection="1"/>
    <xf numFmtId="4" fontId="4" fillId="0" borderId="0" xfId="17" applyNumberFormat="1" applyFont="1" applyAlignment="1" applyProtection="1">
      <alignment horizontal="right"/>
    </xf>
    <xf numFmtId="0" fontId="4" fillId="0" borderId="0" xfId="17" applyFont="1" applyAlignment="1" applyProtection="1">
      <alignment horizontal="right"/>
    </xf>
    <xf numFmtId="0" fontId="4" fillId="0" borderId="5" xfId="17" applyFont="1" applyBorder="1" applyProtection="1"/>
    <xf numFmtId="0" fontId="4" fillId="0" borderId="5" xfId="17" applyFont="1" applyBorder="1" applyAlignment="1" applyProtection="1">
      <alignment horizontal="left"/>
    </xf>
    <xf numFmtId="0" fontId="4" fillId="0" borderId="4" xfId="17" applyFont="1" applyBorder="1" applyProtection="1"/>
    <xf numFmtId="0" fontId="4" fillId="0" borderId="4" xfId="17" applyFont="1" applyBorder="1" applyAlignment="1" applyProtection="1">
      <alignment horizontal="left"/>
    </xf>
    <xf numFmtId="0" fontId="4" fillId="0" borderId="0" xfId="17" applyFont="1" applyFill="1" applyProtection="1"/>
    <xf numFmtId="0" fontId="4" fillId="0" borderId="0" xfId="17" applyFont="1" applyBorder="1" applyProtection="1"/>
    <xf numFmtId="0" fontId="4" fillId="0" borderId="0" xfId="17" applyFont="1" applyBorder="1" applyAlignment="1" applyProtection="1">
      <alignment horizontal="left"/>
    </xf>
    <xf numFmtId="0" fontId="3" fillId="0" borderId="0" xfId="17" applyFont="1" applyProtection="1"/>
    <xf numFmtId="0" fontId="3" fillId="0" borderId="0" xfId="17" applyFont="1" applyAlignment="1" applyProtection="1">
      <alignment horizontal="left"/>
    </xf>
    <xf numFmtId="3" fontId="9" fillId="0" borderId="5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3" fontId="9" fillId="0" borderId="0" xfId="0" applyNumberFormat="1" applyFont="1" applyBorder="1" applyAlignment="1" applyProtection="1">
      <alignment horizontal="center"/>
    </xf>
    <xf numFmtId="0" fontId="9" fillId="0" borderId="9" xfId="0" applyFont="1" applyBorder="1" applyProtection="1"/>
    <xf numFmtId="0" fontId="9" fillId="0" borderId="13" xfId="0" applyFont="1" applyBorder="1" applyProtection="1"/>
    <xf numFmtId="3" fontId="9" fillId="0" borderId="6" xfId="3" applyNumberFormat="1" applyFont="1" applyBorder="1" applyAlignment="1" applyProtection="1">
      <alignment horizontal="center"/>
    </xf>
    <xf numFmtId="0" fontId="10" fillId="0" borderId="7" xfId="0" applyFont="1" applyFill="1" applyBorder="1" applyProtection="1"/>
    <xf numFmtId="9" fontId="9" fillId="0" borderId="6" xfId="20" applyNumberFormat="1" applyFont="1" applyFill="1" applyBorder="1" applyAlignment="1" applyProtection="1">
      <alignment horizontal="center"/>
    </xf>
    <xf numFmtId="0" fontId="9" fillId="0" borderId="14" xfId="0" applyFont="1" applyBorder="1" applyProtection="1"/>
    <xf numFmtId="0" fontId="10" fillId="0" borderId="6" xfId="0" applyFont="1" applyFill="1" applyBorder="1" applyAlignment="1" applyProtection="1">
      <alignment horizontal="left"/>
    </xf>
    <xf numFmtId="0" fontId="10" fillId="0" borderId="6" xfId="0" applyFont="1" applyFill="1" applyBorder="1" applyProtection="1"/>
    <xf numFmtId="0" fontId="10" fillId="0" borderId="12" xfId="0" applyFont="1" applyFill="1" applyBorder="1" applyProtection="1"/>
    <xf numFmtId="0" fontId="3" fillId="0" borderId="6" xfId="0" quotePrefix="1" applyFont="1" applyBorder="1" applyProtection="1"/>
    <xf numFmtId="0" fontId="4" fillId="0" borderId="6" xfId="0" quotePrefix="1" applyFont="1" applyFill="1" applyBorder="1" applyProtection="1"/>
    <xf numFmtId="166" fontId="4" fillId="0" borderId="6" xfId="0" applyNumberFormat="1" applyFont="1" applyFill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Continuous"/>
    </xf>
    <xf numFmtId="3" fontId="9" fillId="0" borderId="7" xfId="0" applyNumberFormat="1" applyFont="1" applyBorder="1" applyAlignment="1" applyProtection="1">
      <alignment horizontal="center"/>
    </xf>
    <xf numFmtId="3" fontId="4" fillId="0" borderId="0" xfId="17" applyNumberFormat="1" applyFont="1" applyAlignment="1" applyProtection="1">
      <alignment horizontal="left"/>
    </xf>
    <xf numFmtId="0" fontId="4" fillId="0" borderId="0" xfId="17" applyFont="1" applyFill="1" applyAlignment="1" applyProtection="1">
      <alignment horizontal="left"/>
    </xf>
    <xf numFmtId="0" fontId="21" fillId="0" borderId="0" xfId="17" applyFont="1" applyAlignment="1" applyProtection="1">
      <alignment horizontal="right"/>
    </xf>
    <xf numFmtId="0" fontId="4" fillId="0" borderId="0" xfId="17" applyNumberFormat="1" applyFont="1" applyFill="1" applyAlignment="1" applyProtection="1">
      <alignment horizontal="left"/>
    </xf>
    <xf numFmtId="3" fontId="4" fillId="0" borderId="0" xfId="17" applyNumberFormat="1" applyFont="1" applyFill="1" applyAlignment="1" applyProtection="1">
      <alignment horizontal="left"/>
    </xf>
    <xf numFmtId="0" fontId="10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4" fontId="18" fillId="0" borderId="6" xfId="0" applyNumberFormat="1" applyFont="1" applyFill="1" applyBorder="1" applyAlignment="1" applyProtection="1">
      <alignment horizontal="center"/>
    </xf>
    <xf numFmtId="0" fontId="3" fillId="0" borderId="6" xfId="0" quotePrefix="1" applyFont="1" applyFill="1" applyBorder="1" applyProtection="1"/>
    <xf numFmtId="0" fontId="3" fillId="0" borderId="6" xfId="0" quotePrefix="1" applyNumberFormat="1" applyFont="1" applyBorder="1" applyAlignment="1" applyProtection="1">
      <alignment horizontal="left"/>
    </xf>
    <xf numFmtId="0" fontId="3" fillId="0" borderId="6" xfId="0" quotePrefix="1" applyNumberFormat="1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9" fillId="0" borderId="6" xfId="0" applyFont="1" applyFill="1" applyBorder="1" applyAlignment="1" applyProtection="1">
      <alignment horizontal="left"/>
    </xf>
    <xf numFmtId="0" fontId="22" fillId="0" borderId="6" xfId="0" applyFont="1" applyBorder="1" applyAlignment="1"/>
    <xf numFmtId="0" fontId="1" fillId="0" borderId="0" xfId="0" applyFont="1" applyBorder="1" applyAlignment="1"/>
    <xf numFmtId="3" fontId="9" fillId="0" borderId="7" xfId="0" applyNumberFormat="1" applyFont="1" applyFill="1" applyBorder="1" applyAlignment="1" applyProtection="1">
      <alignment horizontal="center"/>
    </xf>
    <xf numFmtId="2" fontId="4" fillId="0" borderId="6" xfId="20" applyNumberFormat="1" applyBorder="1" applyProtection="1">
      <alignment horizontal="right"/>
      <protection locked="0"/>
    </xf>
    <xf numFmtId="2" fontId="9" fillId="0" borderId="6" xfId="0" applyNumberFormat="1" applyFont="1" applyBorder="1" applyProtection="1">
      <protection locked="0"/>
    </xf>
    <xf numFmtId="2" fontId="9" fillId="0" borderId="6" xfId="0" applyNumberFormat="1" applyFont="1" applyFill="1" applyBorder="1" applyProtection="1">
      <protection locked="0"/>
    </xf>
    <xf numFmtId="2" fontId="4" fillId="0" borderId="6" xfId="0" applyNumberFormat="1" applyFont="1" applyFill="1" applyBorder="1" applyProtection="1">
      <protection locked="0"/>
    </xf>
    <xf numFmtId="2" fontId="9" fillId="0" borderId="6" xfId="20" applyNumberFormat="1" applyFont="1" applyFill="1" applyBorder="1" applyProtection="1">
      <alignment horizontal="right"/>
      <protection locked="0"/>
    </xf>
    <xf numFmtId="2" fontId="9" fillId="0" borderId="9" xfId="0" applyNumberFormat="1" applyFont="1" applyBorder="1" applyAlignment="1" applyProtection="1">
      <alignment horizontal="right"/>
      <protection locked="0"/>
    </xf>
    <xf numFmtId="2" fontId="9" fillId="0" borderId="6" xfId="0" applyNumberFormat="1" applyFont="1" applyBorder="1" applyAlignment="1" applyProtection="1">
      <alignment horizontal="right"/>
      <protection locked="0"/>
    </xf>
    <xf numFmtId="2" fontId="9" fillId="0" borderId="6" xfId="0" applyNumberFormat="1" applyFont="1" applyFill="1" applyBorder="1" applyAlignment="1" applyProtection="1">
      <alignment horizontal="right"/>
      <protection locked="0"/>
    </xf>
    <xf numFmtId="2" fontId="4" fillId="0" borderId="6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Protection="1">
      <protection locked="0"/>
    </xf>
    <xf numFmtId="0" fontId="3" fillId="0" borderId="0" xfId="0" applyFont="1" applyFill="1" applyBorder="1" applyProtection="1"/>
    <xf numFmtId="0" fontId="3" fillId="0" borderId="12" xfId="0" applyFont="1" applyFill="1" applyBorder="1" applyProtection="1"/>
    <xf numFmtId="0" fontId="3" fillId="0" borderId="6" xfId="0" applyFont="1" applyFill="1" applyBorder="1" applyAlignment="1" applyProtection="1">
      <alignment horizontal="left"/>
    </xf>
    <xf numFmtId="0" fontId="19" fillId="0" borderId="7" xfId="0" applyFont="1" applyFill="1" applyBorder="1" applyAlignment="1" applyProtection="1">
      <alignment horizontal="left"/>
    </xf>
    <xf numFmtId="0" fontId="3" fillId="0" borderId="0" xfId="0" applyFont="1" applyBorder="1" applyProtection="1"/>
    <xf numFmtId="0" fontId="3" fillId="0" borderId="12" xfId="0" applyFont="1" applyBorder="1" applyProtection="1"/>
    <xf numFmtId="0" fontId="3" fillId="0" borderId="6" xfId="0" applyFont="1" applyBorder="1" applyAlignment="1" applyProtection="1">
      <alignment horizontal="left"/>
    </xf>
    <xf numFmtId="0" fontId="3" fillId="0" borderId="7" xfId="0" quotePrefix="1" applyFont="1" applyBorder="1" applyProtection="1"/>
    <xf numFmtId="2" fontId="3" fillId="0" borderId="6" xfId="0" quotePrefix="1" applyNumberFormat="1" applyFont="1" applyBorder="1" applyAlignment="1" applyProtection="1">
      <alignment horizontal="left"/>
    </xf>
    <xf numFmtId="0" fontId="22" fillId="0" borderId="0" xfId="0" applyFont="1" applyBorder="1"/>
    <xf numFmtId="0" fontId="23" fillId="0" borderId="0" xfId="0" applyFont="1" applyBorder="1" applyAlignment="1"/>
    <xf numFmtId="0" fontId="3" fillId="0" borderId="0" xfId="17" applyFont="1" applyFill="1" applyProtection="1"/>
    <xf numFmtId="0" fontId="3" fillId="0" borderId="0" xfId="17" applyFont="1" applyBorder="1" applyProtection="1"/>
    <xf numFmtId="4" fontId="4" fillId="0" borderId="0" xfId="17" applyNumberFormat="1" applyFont="1" applyBorder="1" applyAlignment="1" applyProtection="1">
      <alignment horizontal="right"/>
    </xf>
    <xf numFmtId="0" fontId="4" fillId="0" borderId="0" xfId="17" applyFont="1" applyAlignment="1" applyProtection="1">
      <alignment horizontal="left" indent="1"/>
    </xf>
    <xf numFmtId="0" fontId="6" fillId="0" borderId="0" xfId="17" applyFont="1" applyFill="1" applyProtection="1"/>
    <xf numFmtId="4" fontId="3" fillId="0" borderId="0" xfId="0" applyNumberFormat="1" applyFont="1" applyAlignment="1" applyProtection="1">
      <alignment horizontal="right"/>
    </xf>
    <xf numFmtId="0" fontId="5" fillId="0" borderId="7" xfId="0" applyFont="1" applyFill="1" applyBorder="1" applyProtection="1"/>
    <xf numFmtId="0" fontId="12" fillId="0" borderId="0" xfId="0" applyFont="1" applyFill="1" applyBorder="1" applyProtection="1"/>
    <xf numFmtId="0" fontId="12" fillId="0" borderId="12" xfId="0" applyFont="1" applyFill="1" applyBorder="1" applyProtection="1"/>
    <xf numFmtId="4" fontId="9" fillId="0" borderId="0" xfId="0" applyNumberFormat="1" applyFont="1" applyBorder="1" applyProtection="1">
      <protection locked="0"/>
    </xf>
    <xf numFmtId="4" fontId="9" fillId="0" borderId="0" xfId="0" applyNumberFormat="1" applyFont="1" applyBorder="1" applyAlignment="1" applyProtection="1">
      <alignment horizontal="right"/>
    </xf>
    <xf numFmtId="2" fontId="4" fillId="0" borderId="0" xfId="17" applyNumberFormat="1" applyFont="1" applyAlignment="1" applyProtection="1">
      <alignment horizontal="right"/>
    </xf>
    <xf numFmtId="2" fontId="4" fillId="0" borderId="0" xfId="17" applyNumberFormat="1" applyFont="1" applyBorder="1" applyProtection="1"/>
    <xf numFmtId="0" fontId="3" fillId="0" borderId="6" xfId="0" quotePrefix="1" applyFont="1" applyBorder="1" applyAlignment="1" applyProtection="1">
      <alignment horizontal="left"/>
    </xf>
    <xf numFmtId="4" fontId="9" fillId="0" borderId="6" xfId="0" applyNumberFormat="1" applyFont="1" applyBorder="1" applyProtection="1">
      <protection locked="0"/>
    </xf>
    <xf numFmtId="0" fontId="10" fillId="0" borderId="13" xfId="0" applyFont="1" applyBorder="1" applyAlignment="1" applyProtection="1">
      <alignment horizontal="center"/>
    </xf>
    <xf numFmtId="3" fontId="10" fillId="0" borderId="9" xfId="0" applyNumberFormat="1" applyFont="1" applyBorder="1" applyAlignment="1" applyProtection="1">
      <alignment horizontal="center"/>
    </xf>
    <xf numFmtId="3" fontId="25" fillId="0" borderId="0" xfId="2" applyNumberFormat="1" applyFont="1" applyProtection="1"/>
    <xf numFmtId="4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center"/>
    </xf>
    <xf numFmtId="4" fontId="3" fillId="0" borderId="12" xfId="0" applyNumberFormat="1" applyFont="1" applyBorder="1" applyProtection="1">
      <protection locked="0"/>
    </xf>
    <xf numFmtId="4" fontId="3" fillId="0" borderId="6" xfId="3" applyNumberFormat="1" applyFont="1" applyBorder="1" applyAlignment="1" applyProtection="1">
      <alignment horizontal="right"/>
    </xf>
    <xf numFmtId="0" fontId="4" fillId="0" borderId="12" xfId="0" applyFont="1" applyBorder="1" applyAlignment="1" applyProtection="1">
      <alignment horizontal="left"/>
    </xf>
    <xf numFmtId="0" fontId="4" fillId="0" borderId="7" xfId="0" quotePrefix="1" applyFont="1" applyBorder="1" applyAlignment="1" applyProtection="1">
      <alignment horizontal="left"/>
    </xf>
    <xf numFmtId="0" fontId="3" fillId="0" borderId="13" xfId="0" applyFont="1" applyBorder="1" applyProtection="1"/>
    <xf numFmtId="0" fontId="3" fillId="0" borderId="7" xfId="0" quotePrefix="1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3" fillId="0" borderId="0" xfId="0" quotePrefix="1" applyFont="1" applyBorder="1" applyAlignment="1" applyProtection="1">
      <alignment horizontal="left"/>
    </xf>
    <xf numFmtId="0" fontId="3" fillId="0" borderId="12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7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3" fillId="0" borderId="12" xfId="0" applyFont="1" applyFill="1" applyBorder="1" applyAlignment="1" applyProtection="1">
      <alignment vertical="top"/>
    </xf>
    <xf numFmtId="0" fontId="3" fillId="0" borderId="7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/>
    </xf>
    <xf numFmtId="0" fontId="4" fillId="0" borderId="7" xfId="0" quotePrefix="1" applyFont="1" applyFill="1" applyBorder="1" applyProtection="1"/>
    <xf numFmtId="0" fontId="29" fillId="0" borderId="0" xfId="0" applyFont="1"/>
    <xf numFmtId="0" fontId="27" fillId="0" borderId="0" xfId="0" applyFont="1"/>
    <xf numFmtId="0" fontId="4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4" xfId="0" applyFont="1" applyBorder="1" applyAlignment="1" applyProtection="1">
      <alignment horizontal="left"/>
    </xf>
    <xf numFmtId="0" fontId="9" fillId="0" borderId="8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0" fontId="9" fillId="0" borderId="6" xfId="0" applyFont="1" applyBorder="1" applyAlignment="1" applyProtection="1">
      <alignment horizontal="left"/>
    </xf>
    <xf numFmtId="0" fontId="9" fillId="0" borderId="9" xfId="0" applyFont="1" applyBorder="1" applyAlignment="1" applyProtection="1">
      <alignment horizontal="left"/>
    </xf>
    <xf numFmtId="0" fontId="17" fillId="0" borderId="6" xfId="0" applyFont="1" applyFill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18" fillId="0" borderId="6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10" fillId="0" borderId="12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</xf>
    <xf numFmtId="1" fontId="18" fillId="0" borderId="7" xfId="0" applyNumberFormat="1" applyFont="1" applyFill="1" applyBorder="1" applyAlignment="1" applyProtection="1">
      <alignment horizontal="center"/>
    </xf>
    <xf numFmtId="1" fontId="9" fillId="0" borderId="6" xfId="0" applyNumberFormat="1" applyFont="1" applyBorder="1" applyAlignment="1" applyProtection="1">
      <alignment horizontal="center"/>
    </xf>
    <xf numFmtId="1" fontId="9" fillId="0" borderId="7" xfId="0" applyNumberFormat="1" applyFont="1" applyBorder="1" applyAlignment="1" applyProtection="1">
      <alignment horizontal="center"/>
    </xf>
    <xf numFmtId="0" fontId="6" fillId="0" borderId="7" xfId="0" applyFont="1" applyBorder="1" applyProtection="1"/>
    <xf numFmtId="166" fontId="9" fillId="0" borderId="6" xfId="0" applyNumberFormat="1" applyFont="1" applyBorder="1" applyAlignment="1" applyProtection="1">
      <alignment horizontal="center"/>
    </xf>
    <xf numFmtId="0" fontId="1" fillId="0" borderId="5" xfId="0" applyFont="1" applyBorder="1" applyAlignment="1"/>
    <xf numFmtId="0" fontId="1" fillId="0" borderId="4" xfId="0" applyFont="1" applyBorder="1" applyAlignment="1"/>
    <xf numFmtId="0" fontId="17" fillId="0" borderId="12" xfId="0" applyFont="1" applyFill="1" applyBorder="1" applyAlignment="1" applyProtection="1">
      <alignment horizontal="left"/>
    </xf>
    <xf numFmtId="0" fontId="4" fillId="0" borderId="7" xfId="0" quotePrefix="1" applyFont="1" applyBorder="1" applyProtection="1"/>
    <xf numFmtId="0" fontId="3" fillId="0" borderId="7" xfId="0" quotePrefix="1" applyNumberFormat="1" applyFont="1" applyBorder="1" applyAlignment="1" applyProtection="1">
      <alignment horizontal="left"/>
    </xf>
    <xf numFmtId="0" fontId="3" fillId="0" borderId="7" xfId="0" quotePrefix="1" applyNumberFormat="1" applyFont="1" applyFill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17" fillId="0" borderId="12" xfId="0" applyFont="1" applyBorder="1" applyAlignment="1" applyProtection="1">
      <alignment horizontal="left"/>
    </xf>
    <xf numFmtId="0" fontId="4" fillId="0" borderId="12" xfId="0" applyFont="1" applyFill="1" applyBorder="1" applyAlignment="1" applyProtection="1">
      <alignment horizontal="left"/>
    </xf>
    <xf numFmtId="0" fontId="18" fillId="0" borderId="12" xfId="0" applyFont="1" applyBorder="1" applyAlignment="1" applyProtection="1">
      <alignment horizontal="left"/>
    </xf>
    <xf numFmtId="9" fontId="9" fillId="0" borderId="12" xfId="20" applyNumberFormat="1" applyFont="1" applyFill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justify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justify" vertical="center"/>
      <protection locked="0"/>
    </xf>
    <xf numFmtId="4" fontId="9" fillId="0" borderId="9" xfId="0" applyNumberFormat="1" applyFont="1" applyBorder="1" applyProtection="1">
      <protection locked="0"/>
    </xf>
    <xf numFmtId="0" fontId="3" fillId="0" borderId="4" xfId="0" applyFont="1" applyBorder="1" applyProtection="1"/>
    <xf numFmtId="3" fontId="3" fillId="0" borderId="9" xfId="0" applyNumberFormat="1" applyFont="1" applyBorder="1" applyAlignment="1" applyProtection="1">
      <alignment horizontal="center"/>
    </xf>
    <xf numFmtId="4" fontId="3" fillId="0" borderId="0" xfId="0" applyNumberFormat="1" applyFont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3" fillId="0" borderId="10" xfId="0" applyFont="1" applyBorder="1" applyProtection="1"/>
    <xf numFmtId="4" fontId="3" fillId="0" borderId="7" xfId="0" applyNumberFormat="1" applyFont="1" applyBorder="1" applyAlignment="1" applyProtection="1">
      <alignment horizontal="left"/>
    </xf>
    <xf numFmtId="4" fontId="9" fillId="0" borderId="4" xfId="0" applyNumberFormat="1" applyFont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Protection="1"/>
    <xf numFmtId="0" fontId="3" fillId="0" borderId="4" xfId="0" applyFont="1" applyBorder="1" applyAlignment="1" applyProtection="1">
      <alignment horizontal="left"/>
    </xf>
    <xf numFmtId="4" fontId="3" fillId="0" borderId="4" xfId="0" applyNumberFormat="1" applyFont="1" applyBorder="1" applyProtection="1">
      <protection locked="0"/>
    </xf>
    <xf numFmtId="0" fontId="9" fillId="0" borderId="7" xfId="0" applyFont="1" applyBorder="1" applyAlignment="1" applyProtection="1">
      <alignment horizontal="center"/>
    </xf>
    <xf numFmtId="0" fontId="4" fillId="0" borderId="10" xfId="0" applyFont="1" applyBorder="1" applyProtection="1"/>
    <xf numFmtId="0" fontId="4" fillId="0" borderId="5" xfId="0" applyFont="1" applyBorder="1" applyProtection="1"/>
    <xf numFmtId="0" fontId="4" fillId="0" borderId="11" xfId="0" applyFont="1" applyBorder="1" applyProtection="1"/>
    <xf numFmtId="2" fontId="3" fillId="0" borderId="7" xfId="0" quotePrefix="1" applyNumberFormat="1" applyFont="1" applyBorder="1" applyAlignment="1" applyProtection="1">
      <alignment horizontal="left"/>
    </xf>
    <xf numFmtId="0" fontId="1" fillId="0" borderId="12" xfId="0" applyFont="1" applyBorder="1" applyAlignment="1"/>
    <xf numFmtId="0" fontId="10" fillId="0" borderId="14" xfId="0" applyFont="1" applyBorder="1" applyAlignment="1" applyProtection="1">
      <alignment horizontal="left"/>
    </xf>
    <xf numFmtId="4" fontId="3" fillId="0" borderId="0" xfId="0" applyNumberFormat="1" applyFont="1" applyBorder="1" applyAlignment="1" applyProtection="1">
      <alignment horizontal="left"/>
    </xf>
    <xf numFmtId="3" fontId="18" fillId="0" borderId="6" xfId="0" applyNumberFormat="1" applyFont="1" applyFill="1" applyBorder="1" applyAlignment="1" applyProtection="1">
      <alignment horizontal="center"/>
    </xf>
    <xf numFmtId="166" fontId="9" fillId="0" borderId="6" xfId="9" applyNumberFormat="1" applyFont="1" applyFill="1" applyBorder="1" applyAlignment="1" applyProtection="1">
      <alignment horizontal="center"/>
    </xf>
    <xf numFmtId="0" fontId="4" fillId="0" borderId="12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left"/>
    </xf>
    <xf numFmtId="2" fontId="9" fillId="0" borderId="0" xfId="0" applyNumberFormat="1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left"/>
    </xf>
    <xf numFmtId="2" fontId="9" fillId="0" borderId="5" xfId="0" applyNumberFormat="1" applyFont="1" applyBorder="1" applyAlignment="1" applyProtection="1">
      <alignment horizontal="right"/>
      <protection locked="0"/>
    </xf>
    <xf numFmtId="166" fontId="9" fillId="0" borderId="8" xfId="0" applyNumberFormat="1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3" fontId="3" fillId="0" borderId="16" xfId="0" applyNumberFormat="1" applyFont="1" applyBorder="1" applyAlignment="1" applyProtection="1">
      <alignment horizontal="center"/>
    </xf>
    <xf numFmtId="4" fontId="9" fillId="0" borderId="0" xfId="0" applyNumberFormat="1" applyFont="1" applyBorder="1" applyAlignment="1" applyProtection="1">
      <alignment horizontal="right"/>
      <protection locked="0"/>
    </xf>
    <xf numFmtId="0" fontId="3" fillId="0" borderId="17" xfId="0" applyFont="1" applyBorder="1" applyAlignment="1" applyProtection="1">
      <alignment horizontal="left"/>
    </xf>
    <xf numFmtId="4" fontId="3" fillId="0" borderId="17" xfId="0" applyNumberFormat="1" applyFont="1" applyBorder="1" applyProtection="1">
      <protection locked="0"/>
    </xf>
    <xf numFmtId="0" fontId="4" fillId="0" borderId="13" xfId="0" applyFont="1" applyBorder="1" applyProtection="1"/>
    <xf numFmtId="166" fontId="9" fillId="0" borderId="9" xfId="0" applyNumberFormat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4" fontId="4" fillId="0" borderId="0" xfId="17" applyNumberFormat="1" applyFont="1" applyProtection="1"/>
    <xf numFmtId="4" fontId="4" fillId="0" borderId="5" xfId="17" applyNumberFormat="1" applyFont="1" applyBorder="1" applyProtection="1"/>
    <xf numFmtId="4" fontId="4" fillId="0" borderId="4" xfId="17" applyNumberFormat="1" applyFont="1" applyBorder="1" applyProtection="1"/>
    <xf numFmtId="4" fontId="4" fillId="0" borderId="0" xfId="17" applyNumberFormat="1" applyFont="1" applyBorder="1" applyProtection="1"/>
    <xf numFmtId="0" fontId="4" fillId="5" borderId="0" xfId="17" applyFont="1" applyFill="1" applyProtection="1"/>
    <xf numFmtId="0" fontId="4" fillId="5" borderId="0" xfId="17" applyFont="1" applyFill="1" applyAlignment="1" applyProtection="1">
      <alignment horizontal="left"/>
    </xf>
    <xf numFmtId="4" fontId="4" fillId="5" borderId="0" xfId="17" applyNumberFormat="1" applyFont="1" applyFill="1" applyAlignment="1" applyProtection="1">
      <alignment horizontal="right"/>
    </xf>
    <xf numFmtId="4" fontId="4" fillId="5" borderId="0" xfId="17" applyNumberFormat="1" applyFont="1" applyFill="1" applyProtection="1"/>
    <xf numFmtId="172" fontId="9" fillId="0" borderId="6" xfId="0" applyNumberFormat="1" applyFont="1" applyFill="1" applyBorder="1" applyProtection="1"/>
    <xf numFmtId="2" fontId="4" fillId="0" borderId="6" xfId="0" applyNumberFormat="1" applyFont="1" applyFill="1" applyBorder="1" applyAlignment="1" applyProtection="1">
      <alignment horizontal="right"/>
    </xf>
    <xf numFmtId="2" fontId="9" fillId="0" borderId="6" xfId="0" applyNumberFormat="1" applyFont="1" applyBorder="1" applyAlignment="1" applyProtection="1">
      <alignment horizontal="right"/>
    </xf>
    <xf numFmtId="2" fontId="9" fillId="0" borderId="6" xfId="0" applyNumberFormat="1" applyFont="1" applyFill="1" applyBorder="1" applyAlignment="1" applyProtection="1">
      <alignment horizontal="right"/>
    </xf>
    <xf numFmtId="3" fontId="4" fillId="0" borderId="12" xfId="0" applyNumberFormat="1" applyFont="1" applyBorder="1" applyAlignment="1" applyProtection="1">
      <alignment horizontal="center"/>
    </xf>
    <xf numFmtId="173" fontId="4" fillId="0" borderId="12" xfId="3" applyNumberFormat="1" applyFont="1" applyFill="1" applyBorder="1" applyAlignment="1" applyProtection="1">
      <alignment horizontal="right"/>
    </xf>
    <xf numFmtId="173" fontId="9" fillId="0" borderId="6" xfId="0" applyNumberFormat="1" applyFont="1" applyBorder="1" applyAlignment="1" applyProtection="1">
      <alignment horizontal="right"/>
      <protection locked="0"/>
    </xf>
    <xf numFmtId="173" fontId="4" fillId="0" borderId="6" xfId="3" applyNumberFormat="1" applyFont="1" applyFill="1" applyBorder="1" applyAlignment="1" applyProtection="1">
      <alignment horizontal="right"/>
    </xf>
    <xf numFmtId="173" fontId="3" fillId="0" borderId="6" xfId="3" applyNumberFormat="1" applyFont="1" applyFill="1" applyBorder="1" applyAlignment="1" applyProtection="1">
      <alignment horizontal="right"/>
    </xf>
    <xf numFmtId="173" fontId="4" fillId="0" borderId="8" xfId="3" applyNumberFormat="1" applyFont="1" applyFill="1" applyBorder="1" applyAlignment="1" applyProtection="1">
      <alignment horizontal="right"/>
    </xf>
    <xf numFmtId="173" fontId="3" fillId="0" borderId="6" xfId="3" applyNumberFormat="1" applyFont="1" applyFill="1" applyBorder="1" applyAlignment="1" applyProtection="1"/>
    <xf numFmtId="173" fontId="4" fillId="0" borderId="6" xfId="3" applyNumberFormat="1" applyFont="1" applyFill="1" applyBorder="1" applyAlignment="1" applyProtection="1"/>
    <xf numFmtId="173" fontId="4" fillId="0" borderId="9" xfId="3" applyNumberFormat="1" applyFont="1" applyFill="1" applyBorder="1" applyAlignment="1" applyProtection="1">
      <alignment horizontal="right"/>
    </xf>
    <xf numFmtId="173" fontId="9" fillId="0" borderId="0" xfId="0" applyNumberFormat="1" applyFont="1" applyAlignment="1" applyProtection="1">
      <alignment horizontal="right"/>
    </xf>
    <xf numFmtId="173" fontId="3" fillId="0" borderId="0" xfId="0" applyNumberFormat="1" applyFont="1" applyAlignment="1" applyProtection="1">
      <alignment horizontal="right"/>
    </xf>
    <xf numFmtId="173" fontId="9" fillId="0" borderId="8" xfId="0" applyNumberFormat="1" applyFont="1" applyBorder="1" applyAlignment="1" applyProtection="1">
      <alignment horizontal="right"/>
    </xf>
    <xf numFmtId="173" fontId="10" fillId="0" borderId="6" xfId="0" applyNumberFormat="1" applyFont="1" applyBorder="1" applyAlignment="1" applyProtection="1">
      <alignment horizontal="center"/>
    </xf>
    <xf numFmtId="173" fontId="9" fillId="0" borderId="6" xfId="0" applyNumberFormat="1" applyFont="1" applyBorder="1" applyAlignment="1" applyProtection="1">
      <alignment horizontal="right"/>
    </xf>
    <xf numFmtId="173" fontId="9" fillId="0" borderId="9" xfId="0" applyNumberFormat="1" applyFont="1" applyBorder="1" applyAlignment="1" applyProtection="1">
      <alignment horizontal="right"/>
    </xf>
    <xf numFmtId="173" fontId="10" fillId="0" borderId="4" xfId="0" applyNumberFormat="1" applyFont="1" applyBorder="1" applyAlignment="1" applyProtection="1">
      <alignment horizontal="right"/>
    </xf>
    <xf numFmtId="173" fontId="3" fillId="0" borderId="9" xfId="3" applyNumberFormat="1" applyFont="1" applyBorder="1" applyAlignment="1" applyProtection="1">
      <alignment horizontal="right"/>
    </xf>
    <xf numFmtId="173" fontId="3" fillId="0" borderId="0" xfId="3" applyNumberFormat="1" applyFont="1" applyBorder="1" applyAlignment="1" applyProtection="1">
      <alignment horizontal="right"/>
    </xf>
    <xf numFmtId="173" fontId="9" fillId="0" borderId="0" xfId="0" applyNumberFormat="1" applyFont="1" applyBorder="1" applyAlignment="1" applyProtection="1">
      <alignment horizontal="right"/>
    </xf>
    <xf numFmtId="173" fontId="3" fillId="0" borderId="11" xfId="0" applyNumberFormat="1" applyFont="1" applyBorder="1" applyAlignment="1" applyProtection="1">
      <alignment horizontal="right"/>
    </xf>
    <xf numFmtId="173" fontId="3" fillId="0" borderId="12" xfId="0" applyNumberFormat="1" applyFont="1" applyBorder="1" applyAlignment="1" applyProtection="1">
      <alignment horizontal="right"/>
    </xf>
    <xf numFmtId="173" fontId="9" fillId="0" borderId="14" xfId="0" applyNumberFormat="1" applyFont="1" applyBorder="1" applyAlignment="1" applyProtection="1">
      <alignment horizontal="right"/>
    </xf>
    <xf numFmtId="173" fontId="3" fillId="0" borderId="6" xfId="3" applyNumberFormat="1" applyFont="1" applyBorder="1" applyAlignment="1" applyProtection="1">
      <alignment horizontal="right"/>
    </xf>
    <xf numFmtId="173" fontId="9" fillId="0" borderId="7" xfId="0" applyNumberFormat="1" applyFont="1" applyBorder="1" applyProtection="1"/>
    <xf numFmtId="173" fontId="3" fillId="0" borderId="16" xfId="3" applyNumberFormat="1" applyFont="1" applyBorder="1" applyAlignment="1" applyProtection="1">
      <alignment horizontal="right"/>
    </xf>
    <xf numFmtId="173" fontId="3" fillId="0" borderId="6" xfId="0" applyNumberFormat="1" applyFont="1" applyBorder="1" applyAlignment="1" applyProtection="1">
      <alignment horizontal="right"/>
    </xf>
    <xf numFmtId="173" fontId="4" fillId="0" borderId="11" xfId="3" applyNumberFormat="1" applyFont="1" applyFill="1" applyBorder="1" applyAlignment="1" applyProtection="1">
      <alignment horizontal="right"/>
    </xf>
    <xf numFmtId="2" fontId="9" fillId="0" borderId="8" xfId="0" applyNumberFormat="1" applyFont="1" applyBorder="1" applyAlignment="1" applyProtection="1">
      <alignment horizontal="right"/>
      <protection locked="0"/>
    </xf>
    <xf numFmtId="173" fontId="9" fillId="0" borderId="6" xfId="0" applyNumberFormat="1" applyFont="1" applyFill="1" applyBorder="1" applyAlignment="1" applyProtection="1">
      <alignment horizontal="right"/>
    </xf>
    <xf numFmtId="0" fontId="4" fillId="0" borderId="12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9" fillId="6" borderId="0" xfId="0" applyFont="1" applyFill="1" applyProtection="1"/>
    <xf numFmtId="0" fontId="4" fillId="0" borderId="0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1" fontId="4" fillId="0" borderId="6" xfId="0" applyNumberFormat="1" applyFont="1" applyBorder="1" applyAlignment="1" applyProtection="1">
      <alignment horizontal="center"/>
    </xf>
    <xf numFmtId="0" fontId="10" fillId="5" borderId="7" xfId="0" applyFont="1" applyFill="1" applyBorder="1" applyProtection="1"/>
    <xf numFmtId="0" fontId="4" fillId="5" borderId="7" xfId="0" applyFont="1" applyFill="1" applyBorder="1" applyProtection="1"/>
    <xf numFmtId="0" fontId="4" fillId="5" borderId="0" xfId="0" applyFont="1" applyFill="1" applyBorder="1" applyProtection="1"/>
    <xf numFmtId="0" fontId="9" fillId="5" borderId="12" xfId="0" applyFont="1" applyFill="1" applyBorder="1" applyProtection="1"/>
    <xf numFmtId="0" fontId="4" fillId="5" borderId="12" xfId="0" applyFont="1" applyFill="1" applyBorder="1" applyAlignment="1" applyProtection="1">
      <alignment horizontal="left"/>
    </xf>
    <xf numFmtId="3" fontId="9" fillId="5" borderId="6" xfId="0" applyNumberFormat="1" applyFont="1" applyFill="1" applyBorder="1" applyAlignment="1" applyProtection="1">
      <alignment horizontal="center"/>
    </xf>
    <xf numFmtId="2" fontId="9" fillId="5" borderId="6" xfId="0" applyNumberFormat="1" applyFont="1" applyFill="1" applyBorder="1" applyAlignment="1" applyProtection="1">
      <alignment horizontal="right"/>
      <protection locked="0"/>
    </xf>
    <xf numFmtId="173" fontId="4" fillId="5" borderId="12" xfId="3" applyNumberFormat="1" applyFont="1" applyFill="1" applyBorder="1" applyAlignment="1" applyProtection="1">
      <alignment horizontal="right"/>
    </xf>
    <xf numFmtId="0" fontId="3" fillId="0" borderId="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169" fontId="3" fillId="2" borderId="16" xfId="0" applyNumberFormat="1" applyFont="1" applyFill="1" applyBorder="1" applyAlignment="1">
      <alignment horizontal="center" vertical="center" wrapText="1"/>
    </xf>
    <xf numFmtId="170" fontId="3" fillId="2" borderId="16" xfId="0" applyNumberFormat="1" applyFont="1" applyFill="1" applyBorder="1" applyAlignment="1">
      <alignment horizontal="right" vertical="center" wrapText="1"/>
    </xf>
    <xf numFmtId="0" fontId="3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6" fontId="4" fillId="0" borderId="16" xfId="0" applyNumberFormat="1" applyFont="1" applyBorder="1" applyAlignment="1">
      <alignment horizontal="center" vertical="center"/>
    </xf>
    <xf numFmtId="10" fontId="4" fillId="0" borderId="16" xfId="20" applyNumberFormat="1" applyFont="1" applyBorder="1" applyAlignment="1">
      <alignment horizontal="center" vertical="center"/>
    </xf>
    <xf numFmtId="170" fontId="3" fillId="0" borderId="16" xfId="0" applyNumberFormat="1" applyFont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vertical="center" wrapText="1"/>
    </xf>
    <xf numFmtId="169" fontId="31" fillId="4" borderId="16" xfId="0" applyNumberFormat="1" applyFont="1" applyFill="1" applyBorder="1" applyAlignment="1">
      <alignment horizontal="center" vertical="center" wrapText="1"/>
    </xf>
    <xf numFmtId="170" fontId="3" fillId="3" borderId="16" xfId="0" applyNumberFormat="1" applyFont="1" applyFill="1" applyBorder="1" applyAlignment="1">
      <alignment horizontal="right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70" fontId="3" fillId="0" borderId="16" xfId="0" applyNumberFormat="1" applyFont="1" applyFill="1" applyBorder="1" applyAlignment="1">
      <alignment vertical="center" wrapText="1"/>
    </xf>
    <xf numFmtId="9" fontId="3" fillId="0" borderId="16" xfId="0" applyNumberFormat="1" applyFont="1" applyFill="1" applyBorder="1" applyAlignment="1">
      <alignment horizontal="center" vertical="center" wrapText="1"/>
    </xf>
    <xf numFmtId="170" fontId="3" fillId="0" borderId="16" xfId="0" applyNumberFormat="1" applyFont="1" applyFill="1" applyBorder="1" applyAlignment="1">
      <alignment horizontal="right" vertical="center" wrapText="1"/>
    </xf>
    <xf numFmtId="171" fontId="3" fillId="4" borderId="16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horizontal="center" vertical="center" wrapText="1"/>
    </xf>
    <xf numFmtId="171" fontId="3" fillId="0" borderId="16" xfId="0" applyNumberFormat="1" applyFont="1" applyFill="1" applyBorder="1" applyAlignment="1">
      <alignment vertical="center" wrapText="1"/>
    </xf>
    <xf numFmtId="0" fontId="31" fillId="0" borderId="16" xfId="0" applyFont="1" applyFill="1" applyBorder="1" applyAlignment="1">
      <alignment vertical="center" wrapText="1"/>
    </xf>
    <xf numFmtId="0" fontId="32" fillId="0" borderId="0" xfId="0" applyFont="1"/>
    <xf numFmtId="0" fontId="4" fillId="0" borderId="4" xfId="0" applyFont="1" applyBorder="1" applyProtection="1"/>
    <xf numFmtId="0" fontId="4" fillId="0" borderId="4" xfId="0" applyFont="1" applyBorder="1" applyAlignment="1" applyProtection="1">
      <alignment horizontal="center"/>
    </xf>
    <xf numFmtId="3" fontId="4" fillId="0" borderId="4" xfId="0" applyNumberFormat="1" applyFont="1" applyBorder="1" applyAlignment="1" applyProtection="1">
      <alignment horizontal="center"/>
    </xf>
    <xf numFmtId="4" fontId="4" fillId="0" borderId="4" xfId="0" applyNumberFormat="1" applyFont="1" applyBorder="1" applyProtection="1">
      <protection locked="0"/>
    </xf>
    <xf numFmtId="4" fontId="3" fillId="0" borderId="4" xfId="0" applyNumberFormat="1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3" fontId="4" fillId="0" borderId="8" xfId="0" applyNumberFormat="1" applyFont="1" applyBorder="1" applyAlignment="1" applyProtection="1">
      <alignment horizontal="center"/>
    </xf>
    <xf numFmtId="4" fontId="4" fillId="0" borderId="8" xfId="0" applyNumberFormat="1" applyFont="1" applyBorder="1" applyAlignment="1" applyProtection="1">
      <alignment horizontal="center"/>
      <protection locked="0"/>
    </xf>
    <xf numFmtId="4" fontId="4" fillId="0" borderId="8" xfId="0" applyNumberFormat="1" applyFont="1" applyBorder="1" applyAlignment="1" applyProtection="1">
      <alignment horizontal="right"/>
    </xf>
    <xf numFmtId="3" fontId="3" fillId="0" borderId="6" xfId="0" applyNumberFormat="1" applyFont="1" applyBorder="1" applyAlignment="1" applyProtection="1">
      <alignment horizontal="center"/>
    </xf>
    <xf numFmtId="4" fontId="3" fillId="0" borderId="6" xfId="0" applyNumberFormat="1" applyFont="1" applyBorder="1" applyAlignment="1" applyProtection="1">
      <alignment horizontal="center"/>
      <protection locked="0"/>
    </xf>
    <xf numFmtId="4" fontId="3" fillId="0" borderId="6" xfId="0" applyNumberFormat="1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3" fontId="4" fillId="0" borderId="6" xfId="0" applyNumberFormat="1" applyFont="1" applyBorder="1" applyAlignment="1" applyProtection="1">
      <alignment horizontal="center"/>
    </xf>
    <xf numFmtId="4" fontId="4" fillId="0" borderId="6" xfId="0" applyNumberFormat="1" applyFont="1" applyBorder="1" applyAlignment="1" applyProtection="1">
      <alignment horizontal="center"/>
      <protection locked="0"/>
    </xf>
    <xf numFmtId="4" fontId="4" fillId="0" borderId="6" xfId="0" applyNumberFormat="1" applyFont="1" applyBorder="1" applyAlignment="1" applyProtection="1">
      <alignment horizontal="right"/>
    </xf>
    <xf numFmtId="0" fontId="4" fillId="0" borderId="9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3" fontId="4" fillId="0" borderId="9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center"/>
      <protection locked="0"/>
    </xf>
    <xf numFmtId="4" fontId="4" fillId="0" borderId="9" xfId="0" applyNumberFormat="1" applyFont="1" applyBorder="1" applyAlignment="1" applyProtection="1">
      <alignment horizontal="right"/>
    </xf>
    <xf numFmtId="0" fontId="4" fillId="0" borderId="8" xfId="0" applyFont="1" applyBorder="1" applyProtection="1"/>
    <xf numFmtId="4" fontId="4" fillId="0" borderId="8" xfId="0" applyNumberFormat="1" applyFont="1" applyBorder="1" applyProtection="1">
      <protection locked="0"/>
    </xf>
    <xf numFmtId="2" fontId="4" fillId="0" borderId="6" xfId="0" applyNumberFormat="1" applyFont="1" applyBorder="1" applyProtection="1">
      <protection locked="0"/>
    </xf>
    <xf numFmtId="172" fontId="4" fillId="0" borderId="6" xfId="0" applyNumberFormat="1" applyFont="1" applyFill="1" applyBorder="1" applyProtection="1"/>
    <xf numFmtId="2" fontId="4" fillId="0" borderId="6" xfId="20" applyNumberFormat="1" applyFont="1" applyFill="1" applyBorder="1" applyProtection="1">
      <alignment horizontal="right"/>
      <protection locked="0"/>
    </xf>
    <xf numFmtId="0" fontId="4" fillId="0" borderId="0" xfId="17" applyFont="1" applyFill="1" applyAlignment="1" applyProtection="1">
      <alignment horizontal="left"/>
    </xf>
    <xf numFmtId="0" fontId="4" fillId="0" borderId="0" xfId="17" applyFont="1" applyFill="1" applyAlignment="1" applyProtection="1">
      <alignment horizontal="left"/>
    </xf>
    <xf numFmtId="0" fontId="31" fillId="0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0" borderId="0" xfId="17" applyFont="1" applyFill="1" applyAlignment="1" applyProtection="1">
      <alignment horizontal="left"/>
    </xf>
    <xf numFmtId="0" fontId="3" fillId="0" borderId="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72" fontId="9" fillId="0" borderId="8" xfId="0" applyNumberFormat="1" applyFont="1" applyFill="1" applyBorder="1" applyProtection="1"/>
    <xf numFmtId="172" fontId="9" fillId="0" borderId="9" xfId="0" applyNumberFormat="1" applyFont="1" applyFill="1" applyBorder="1" applyProtection="1"/>
    <xf numFmtId="0" fontId="26" fillId="7" borderId="18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6" fillId="8" borderId="29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 wrapText="1"/>
    </xf>
    <xf numFmtId="0" fontId="26" fillId="7" borderId="0" xfId="0" applyFont="1" applyFill="1" applyBorder="1" applyAlignment="1">
      <alignment horizontal="center" vertical="center" wrapText="1"/>
    </xf>
    <xf numFmtId="169" fontId="26" fillId="7" borderId="0" xfId="0" applyNumberFormat="1" applyFont="1" applyFill="1" applyBorder="1" applyAlignment="1">
      <alignment horizontal="center" vertical="center" wrapText="1"/>
    </xf>
    <xf numFmtId="170" fontId="26" fillId="7" borderId="0" xfId="0" applyNumberFormat="1" applyFont="1" applyFill="1" applyBorder="1" applyAlignment="1">
      <alignment horizontal="right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169" fontId="4" fillId="0" borderId="0" xfId="0" applyNumberFormat="1" applyFont="1" applyBorder="1" applyAlignment="1">
      <alignment horizontal="center" vertical="center" wrapText="1"/>
    </xf>
    <xf numFmtId="170" fontId="26" fillId="0" borderId="0" xfId="0" applyNumberFormat="1" applyFont="1" applyBorder="1" applyAlignment="1">
      <alignment horizontal="right"/>
    </xf>
    <xf numFmtId="0" fontId="28" fillId="8" borderId="0" xfId="0" applyFont="1" applyFill="1" applyBorder="1" applyAlignment="1">
      <alignment vertical="center" wrapText="1"/>
    </xf>
    <xf numFmtId="0" fontId="26" fillId="8" borderId="0" xfId="0" applyFont="1" applyFill="1" applyBorder="1" applyAlignment="1">
      <alignment horizontal="center" vertical="center" wrapText="1"/>
    </xf>
    <xf numFmtId="170" fontId="26" fillId="8" borderId="0" xfId="0" applyNumberFormat="1" applyFont="1" applyFill="1" applyBorder="1" applyAlignment="1">
      <alignment horizontal="right" vertical="center" wrapText="1"/>
    </xf>
    <xf numFmtId="0" fontId="30" fillId="0" borderId="0" xfId="17" applyFont="1" applyAlignment="1" applyProtection="1">
      <alignment horizontal="center" wrapText="1"/>
    </xf>
    <xf numFmtId="0" fontId="4" fillId="0" borderId="7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/>
    </xf>
    <xf numFmtId="0" fontId="4" fillId="0" borderId="12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3" fillId="2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19" fillId="3" borderId="18" xfId="0" applyFont="1" applyFill="1" applyBorder="1" applyAlignment="1">
      <alignment horizontal="left" vertical="center" wrapText="1"/>
    </xf>
    <xf numFmtId="0" fontId="19" fillId="3" borderId="17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right" vertical="center" wrapText="1"/>
    </xf>
    <xf numFmtId="0" fontId="19" fillId="0" borderId="15" xfId="0" applyFont="1" applyFill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4" fillId="0" borderId="0" xfId="17" applyFont="1" applyFill="1" applyAlignment="1" applyProtection="1">
      <alignment horizontal="center" wrapText="1"/>
    </xf>
    <xf numFmtId="0" fontId="4" fillId="0" borderId="0" xfId="17" applyFont="1" applyFill="1" applyAlignment="1" applyProtection="1">
      <alignment horizontal="left"/>
    </xf>
    <xf numFmtId="0" fontId="26" fillId="0" borderId="0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7" xfId="0" quotePrefix="1" applyFont="1" applyBorder="1" applyAlignment="1" applyProtection="1">
      <alignment vertical="top" wrapText="1"/>
    </xf>
    <xf numFmtId="0" fontId="3" fillId="0" borderId="0" xfId="0" quotePrefix="1" applyFont="1" applyBorder="1" applyAlignment="1" applyProtection="1">
      <alignment vertical="top" wrapText="1"/>
    </xf>
    <xf numFmtId="0" fontId="3" fillId="0" borderId="12" xfId="0" quotePrefix="1" applyFont="1" applyBorder="1" applyAlignment="1" applyProtection="1">
      <alignment vertical="top" wrapText="1"/>
    </xf>
    <xf numFmtId="0" fontId="3" fillId="0" borderId="7" xfId="0" quotePrefix="1" applyFont="1" applyBorder="1" applyAlignment="1" applyProtection="1">
      <alignment horizontal="left"/>
    </xf>
    <xf numFmtId="0" fontId="3" fillId="0" borderId="0" xfId="0" quotePrefix="1" applyFont="1" applyBorder="1" applyAlignment="1" applyProtection="1">
      <alignment horizontal="left"/>
    </xf>
    <xf numFmtId="0" fontId="3" fillId="0" borderId="12" xfId="0" quotePrefix="1" applyFont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3" fillId="0" borderId="12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3" fillId="0" borderId="1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3" fillId="0" borderId="14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left" wrapText="1"/>
    </xf>
    <xf numFmtId="0" fontId="3" fillId="0" borderId="17" xfId="0" applyFont="1" applyBorder="1" applyAlignment="1" applyProtection="1">
      <alignment horizontal="left" wrapText="1"/>
    </xf>
    <xf numFmtId="0" fontId="3" fillId="0" borderId="15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</cellXfs>
  <cellStyles count="24">
    <cellStyle name="Comma 2" xfId="1" xr:uid="{00000000-0005-0000-0000-000000000000}"/>
    <cellStyle name="Comma 3" xfId="2" xr:uid="{00000000-0005-0000-0000-000001000000}"/>
    <cellStyle name="Comma0" xfId="3" xr:uid="{00000000-0005-0000-0000-000002000000}"/>
    <cellStyle name="Comma0 2" xfId="4" xr:uid="{00000000-0005-0000-0000-000003000000}"/>
    <cellStyle name="Comma0_COLTO BR" xfId="23" xr:uid="{00000000-0005-0000-0000-000004000000}"/>
    <cellStyle name="Comma1" xfId="5" xr:uid="{00000000-0005-0000-0000-000005000000}"/>
    <cellStyle name="Comma1 2" xfId="6" xr:uid="{00000000-0005-0000-0000-000006000000}"/>
    <cellStyle name="Comma2" xfId="7" xr:uid="{00000000-0005-0000-0000-000007000000}"/>
    <cellStyle name="Comma3" xfId="8" xr:uid="{00000000-0005-0000-0000-000008000000}"/>
    <cellStyle name="Currency" xfId="9" builtinId="4"/>
    <cellStyle name="Currency 2" xfId="10" xr:uid="{00000000-0005-0000-0000-00000A000000}"/>
    <cellStyle name="Currency 3" xfId="11" xr:uid="{00000000-0005-0000-0000-00000B000000}"/>
    <cellStyle name="Currency0" xfId="12" xr:uid="{00000000-0005-0000-0000-00000C000000}"/>
    <cellStyle name="Date" xfId="13" xr:uid="{00000000-0005-0000-0000-00000D000000}"/>
    <cellStyle name="Fixed" xfId="14" xr:uid="{00000000-0005-0000-0000-00000E000000}"/>
    <cellStyle name="HEADING1" xfId="15" xr:uid="{00000000-0005-0000-0000-00000F000000}"/>
    <cellStyle name="HEADING2" xfId="16" xr:uid="{00000000-0005-0000-0000-000010000000}"/>
    <cellStyle name="Normal" xfId="0" builtinId="0"/>
    <cellStyle name="Normal 2" xfId="17" xr:uid="{00000000-0005-0000-0000-000012000000}"/>
    <cellStyle name="or" xfId="18" xr:uid="{00000000-0005-0000-0000-000013000000}"/>
    <cellStyle name="or 2" xfId="19" xr:uid="{00000000-0005-0000-0000-000014000000}"/>
    <cellStyle name="Percent" xfId="20" builtinId="5"/>
    <cellStyle name="Percent 2" xfId="21" xr:uid="{00000000-0005-0000-0000-000016000000}"/>
    <cellStyle name="Total" xfId="22" builtinId="25" customBuiltin="1"/>
  </cellStyles>
  <dxfs count="1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2019300</xdr:colOff>
      <xdr:row>7</xdr:row>
      <xdr:rowOff>57734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D29D3F-5A76-4A04-9152-E0DBFD3BC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640"/>
          <a:ext cx="3261360" cy="1048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V110"/>
  <sheetViews>
    <sheetView tabSelected="1" view="pageBreakPreview" zoomScaleNormal="100" zoomScaleSheetLayoutView="100" zoomScalePageLayoutView="120" workbookViewId="0"/>
  </sheetViews>
  <sheetFormatPr defaultColWidth="7.54296875" defaultRowHeight="13.2" x14ac:dyDescent="0.25"/>
  <cols>
    <col min="1" max="1" width="7.54296875" style="85" customWidth="1"/>
    <col min="2" max="3" width="3.6328125" style="84" customWidth="1"/>
    <col min="4" max="4" width="26.36328125" style="84" customWidth="1"/>
    <col min="5" max="5" width="6.81640625" style="84" customWidth="1"/>
    <col min="6" max="6" width="18.81640625" style="84" customWidth="1"/>
    <col min="7" max="7" width="2.81640625" style="89" customWidth="1"/>
    <col min="8" max="8" width="8.81640625" style="116" customWidth="1"/>
    <col min="9" max="9" width="11.6328125" style="86" customWidth="1"/>
    <col min="10" max="16384" width="7.54296875" style="85"/>
  </cols>
  <sheetData>
    <row r="1" spans="1:8" x14ac:dyDescent="0.25">
      <c r="A1" s="84" t="s">
        <v>6</v>
      </c>
      <c r="G1" s="84"/>
      <c r="H1" s="84"/>
    </row>
    <row r="2" spans="1:8" x14ac:dyDescent="0.25">
      <c r="A2" s="84"/>
      <c r="G2" s="84"/>
      <c r="H2" s="84"/>
    </row>
    <row r="3" spans="1:8" x14ac:dyDescent="0.25">
      <c r="A3" s="84"/>
      <c r="G3" s="84"/>
      <c r="H3" s="84"/>
    </row>
    <row r="4" spans="1:8" x14ac:dyDescent="0.25">
      <c r="A4" s="84"/>
      <c r="G4" s="84"/>
      <c r="H4" s="84"/>
    </row>
    <row r="5" spans="1:8" x14ac:dyDescent="0.25">
      <c r="A5" s="84"/>
      <c r="G5" s="84"/>
      <c r="H5" s="84"/>
    </row>
    <row r="6" spans="1:8" x14ac:dyDescent="0.25">
      <c r="A6" s="84"/>
      <c r="G6" s="84"/>
      <c r="H6" s="84"/>
    </row>
    <row r="7" spans="1:8" x14ac:dyDescent="0.25">
      <c r="A7" s="84"/>
      <c r="G7" s="84"/>
      <c r="H7" s="84"/>
    </row>
    <row r="8" spans="1:8" x14ac:dyDescent="0.25">
      <c r="A8" s="84"/>
      <c r="G8" s="84"/>
      <c r="H8" s="84"/>
    </row>
    <row r="9" spans="1:8" x14ac:dyDescent="0.25">
      <c r="A9" s="390" t="s">
        <v>252</v>
      </c>
      <c r="G9" s="84"/>
      <c r="H9" s="84"/>
    </row>
    <row r="10" spans="1:8" x14ac:dyDescent="0.25">
      <c r="A10" s="84"/>
      <c r="G10" s="84"/>
      <c r="H10" s="84"/>
    </row>
    <row r="11" spans="1:8" x14ac:dyDescent="0.25">
      <c r="A11" s="84"/>
      <c r="G11" s="84"/>
      <c r="H11" s="84"/>
    </row>
    <row r="12" spans="1:8" x14ac:dyDescent="0.25">
      <c r="A12" s="84"/>
      <c r="G12" s="84"/>
      <c r="H12" s="84"/>
    </row>
    <row r="13" spans="1:8" ht="25.8" customHeight="1" x14ac:dyDescent="0.25">
      <c r="A13" s="415" t="s">
        <v>251</v>
      </c>
      <c r="B13" s="415"/>
      <c r="C13" s="415"/>
      <c r="D13" s="415"/>
      <c r="E13" s="415"/>
      <c r="F13" s="415"/>
      <c r="G13" s="415"/>
      <c r="H13" s="415"/>
    </row>
    <row r="14" spans="1:8" x14ac:dyDescent="0.25">
      <c r="A14" s="84" t="s">
        <v>15</v>
      </c>
      <c r="G14" s="84"/>
      <c r="H14" s="84"/>
    </row>
    <row r="15" spans="1:8" x14ac:dyDescent="0.25">
      <c r="A15" s="84" t="s">
        <v>15</v>
      </c>
      <c r="G15" s="84"/>
      <c r="H15" s="84"/>
    </row>
    <row r="16" spans="1:8" x14ac:dyDescent="0.25">
      <c r="A16" s="84"/>
      <c r="G16" s="84"/>
      <c r="H16" s="84"/>
    </row>
    <row r="17" spans="1:256" x14ac:dyDescent="0.25">
      <c r="A17" s="84"/>
      <c r="G17" s="84"/>
      <c r="H17" s="84"/>
    </row>
    <row r="18" spans="1:256" x14ac:dyDescent="0.25">
      <c r="A18" s="84"/>
      <c r="G18" s="84"/>
      <c r="H18" s="84"/>
    </row>
    <row r="19" spans="1:256" x14ac:dyDescent="0.25">
      <c r="A19" s="84" t="s">
        <v>217</v>
      </c>
      <c r="G19" s="84"/>
      <c r="H19" s="84"/>
    </row>
    <row r="20" spans="1:256" x14ac:dyDescent="0.25">
      <c r="A20" s="84"/>
      <c r="G20" s="84"/>
      <c r="H20" s="84"/>
    </row>
    <row r="21" spans="1:256" x14ac:dyDescent="0.25">
      <c r="A21" s="84" t="s">
        <v>0</v>
      </c>
      <c r="G21" s="84"/>
      <c r="H21" s="84"/>
    </row>
    <row r="22" spans="1:256" x14ac:dyDescent="0.25">
      <c r="G22" s="118">
        <v>2</v>
      </c>
    </row>
    <row r="23" spans="1:256" s="86" customFormat="1" x14ac:dyDescent="0.25">
      <c r="A23" s="89"/>
      <c r="B23" s="157"/>
      <c r="C23" s="157"/>
      <c r="D23" s="84"/>
      <c r="E23" s="84"/>
      <c r="F23" s="84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  <c r="IV23" s="85"/>
    </row>
    <row r="24" spans="1:256" s="86" customFormat="1" x14ac:dyDescent="0.25">
      <c r="A24" s="98" t="s">
        <v>112</v>
      </c>
      <c r="B24" s="84"/>
      <c r="C24" s="84"/>
      <c r="D24" s="84"/>
      <c r="E24" s="84"/>
      <c r="F24" s="84"/>
      <c r="G24" s="118">
        <v>0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  <c r="IV24" s="85"/>
    </row>
    <row r="25" spans="1:256" s="86" customFormat="1" x14ac:dyDescent="0.25">
      <c r="A25" s="98"/>
      <c r="B25" s="84"/>
      <c r="C25" s="84"/>
      <c r="D25" s="84"/>
      <c r="E25" s="84"/>
      <c r="F25" s="84"/>
      <c r="G25" s="118">
        <v>0</v>
      </c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  <c r="IV25" s="85"/>
    </row>
    <row r="26" spans="1:256" s="86" customFormat="1" x14ac:dyDescent="0.25">
      <c r="A26" s="84" t="s">
        <v>208</v>
      </c>
      <c r="B26" s="85"/>
      <c r="C26" s="85" t="s">
        <v>101</v>
      </c>
      <c r="D26" s="85"/>
      <c r="E26" s="85"/>
      <c r="F26" s="85"/>
      <c r="G26" s="118">
        <v>1</v>
      </c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  <c r="IV26" s="85"/>
    </row>
    <row r="27" spans="1:256" s="86" customFormat="1" x14ac:dyDescent="0.25">
      <c r="A27" s="84"/>
      <c r="B27" s="85"/>
      <c r="C27" s="85"/>
      <c r="D27" s="85"/>
      <c r="E27" s="85"/>
      <c r="F27" s="85"/>
      <c r="G27" s="118"/>
      <c r="H27" s="116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  <c r="IV27" s="85"/>
    </row>
    <row r="28" spans="1:256" s="86" customFormat="1" x14ac:dyDescent="0.25">
      <c r="A28" s="84" t="s">
        <v>209</v>
      </c>
      <c r="B28" s="84"/>
      <c r="C28" s="84" t="s">
        <v>102</v>
      </c>
      <c r="D28" s="84"/>
      <c r="E28" s="84"/>
      <c r="F28" s="84"/>
      <c r="G28" s="118">
        <v>1</v>
      </c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  <c r="IV28" s="85"/>
    </row>
    <row r="29" spans="1:256" s="86" customFormat="1" x14ac:dyDescent="0.25">
      <c r="A29" s="84"/>
      <c r="B29" s="84"/>
      <c r="C29" s="84"/>
      <c r="D29" s="84"/>
      <c r="E29" s="84"/>
      <c r="F29" s="84"/>
      <c r="G29" s="118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  <c r="IV29" s="85"/>
    </row>
    <row r="30" spans="1:256" s="86" customFormat="1" x14ac:dyDescent="0.25">
      <c r="A30" s="84" t="s">
        <v>210</v>
      </c>
      <c r="B30" s="85"/>
      <c r="C30" s="85" t="s">
        <v>103</v>
      </c>
      <c r="D30" s="85"/>
      <c r="E30" s="85"/>
      <c r="F30" s="85"/>
      <c r="G30" s="118">
        <v>0</v>
      </c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  <c r="IV30" s="85"/>
    </row>
    <row r="31" spans="1:256" s="86" customFormat="1" x14ac:dyDescent="0.25">
      <c r="A31" s="84"/>
      <c r="B31" s="85"/>
      <c r="C31" s="85"/>
      <c r="D31" s="85"/>
      <c r="E31" s="85"/>
      <c r="F31" s="85"/>
      <c r="G31" s="118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  <c r="IV31" s="85"/>
    </row>
    <row r="32" spans="1:256" s="86" customFormat="1" x14ac:dyDescent="0.25">
      <c r="A32" s="84" t="s">
        <v>211</v>
      </c>
      <c r="B32" s="85"/>
      <c r="C32" s="85" t="s">
        <v>104</v>
      </c>
      <c r="D32" s="85"/>
      <c r="E32" s="85"/>
      <c r="F32" s="85"/>
      <c r="G32" s="118">
        <v>1</v>
      </c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  <c r="IV32" s="85"/>
    </row>
    <row r="33" spans="1:256" s="86" customFormat="1" x14ac:dyDescent="0.25">
      <c r="A33" s="84"/>
      <c r="B33" s="85"/>
      <c r="C33" s="85"/>
      <c r="D33" s="85"/>
      <c r="E33" s="85"/>
      <c r="F33" s="85"/>
      <c r="G33" s="118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  <c r="IV33" s="85"/>
    </row>
    <row r="34" spans="1:256" s="86" customFormat="1" x14ac:dyDescent="0.25">
      <c r="A34" s="84" t="s">
        <v>212</v>
      </c>
      <c r="B34" s="84"/>
      <c r="C34" s="84" t="s">
        <v>105</v>
      </c>
      <c r="D34" s="84"/>
      <c r="E34" s="84"/>
      <c r="F34" s="84"/>
      <c r="G34" s="118">
        <v>1</v>
      </c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  <c r="HJ34" s="85"/>
      <c r="HK34" s="85"/>
      <c r="HL34" s="85"/>
      <c r="HM34" s="85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85"/>
      <c r="HY34" s="85"/>
      <c r="HZ34" s="85"/>
      <c r="IA34" s="85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5"/>
      <c r="IM34" s="85"/>
      <c r="IN34" s="85"/>
      <c r="IO34" s="85"/>
      <c r="IP34" s="85"/>
      <c r="IQ34" s="85"/>
      <c r="IR34" s="85"/>
      <c r="IS34" s="85"/>
      <c r="IT34" s="85"/>
      <c r="IU34" s="85"/>
      <c r="IV34" s="85"/>
    </row>
    <row r="35" spans="1:256" s="86" customFormat="1" x14ac:dyDescent="0.25">
      <c r="A35" s="84"/>
      <c r="B35" s="84"/>
      <c r="C35" s="84"/>
      <c r="D35" s="84"/>
      <c r="E35" s="84"/>
      <c r="F35" s="84"/>
      <c r="G35" s="118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  <c r="HE35" s="85"/>
      <c r="HF35" s="85"/>
      <c r="HG35" s="85"/>
      <c r="HH35" s="85"/>
      <c r="HI35" s="85"/>
      <c r="HJ35" s="85"/>
      <c r="HK35" s="85"/>
      <c r="HL35" s="85"/>
      <c r="HM35" s="85"/>
      <c r="HN35" s="85"/>
      <c r="HO35" s="85"/>
      <c r="HP35" s="85"/>
      <c r="HQ35" s="85"/>
      <c r="HR35" s="85"/>
      <c r="HS35" s="85"/>
      <c r="HT35" s="85"/>
      <c r="HU35" s="85"/>
      <c r="HV35" s="85"/>
      <c r="HW35" s="85"/>
      <c r="HX35" s="85"/>
      <c r="HY35" s="85"/>
      <c r="HZ35" s="85"/>
      <c r="IA35" s="85"/>
      <c r="IB35" s="85"/>
      <c r="IC35" s="85"/>
      <c r="ID35" s="85"/>
      <c r="IE35" s="85"/>
      <c r="IF35" s="85"/>
      <c r="IG35" s="85"/>
      <c r="IH35" s="85"/>
      <c r="II35" s="85"/>
      <c r="IJ35" s="85"/>
      <c r="IK35" s="85"/>
      <c r="IL35" s="85"/>
      <c r="IM35" s="85"/>
      <c r="IN35" s="85"/>
      <c r="IO35" s="85"/>
      <c r="IP35" s="85"/>
      <c r="IQ35" s="85"/>
      <c r="IR35" s="85"/>
      <c r="IS35" s="85"/>
      <c r="IT35" s="85"/>
      <c r="IU35" s="85"/>
      <c r="IV35" s="85"/>
    </row>
    <row r="36" spans="1:256" s="86" customFormat="1" x14ac:dyDescent="0.25">
      <c r="A36" s="84" t="s">
        <v>213</v>
      </c>
      <c r="B36" s="84"/>
      <c r="C36" s="84" t="s">
        <v>106</v>
      </c>
      <c r="D36" s="84"/>
      <c r="E36" s="84"/>
      <c r="F36" s="84"/>
      <c r="G36" s="118">
        <v>1</v>
      </c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85"/>
      <c r="HK36" s="85"/>
      <c r="HL36" s="85"/>
      <c r="HM36" s="85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85"/>
      <c r="HY36" s="85"/>
      <c r="HZ36" s="85"/>
      <c r="IA36" s="85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5"/>
      <c r="IM36" s="85"/>
      <c r="IN36" s="85"/>
      <c r="IO36" s="85"/>
      <c r="IP36" s="85"/>
      <c r="IQ36" s="85"/>
      <c r="IR36" s="85"/>
      <c r="IS36" s="85"/>
      <c r="IT36" s="85"/>
      <c r="IU36" s="85"/>
      <c r="IV36" s="85"/>
    </row>
    <row r="37" spans="1:256" s="86" customFormat="1" x14ac:dyDescent="0.25">
      <c r="A37" s="84"/>
      <c r="B37" s="84"/>
      <c r="C37" s="84"/>
      <c r="D37" s="84"/>
      <c r="E37" s="84"/>
      <c r="F37" s="84"/>
      <c r="G37" s="118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85"/>
      <c r="GE37" s="85"/>
      <c r="GF37" s="85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85"/>
      <c r="HI37" s="85"/>
      <c r="HJ37" s="85"/>
      <c r="HK37" s="85"/>
      <c r="HL37" s="85"/>
      <c r="HM37" s="85"/>
      <c r="HN37" s="85"/>
      <c r="HO37" s="85"/>
      <c r="HP37" s="85"/>
      <c r="HQ37" s="85"/>
      <c r="HR37" s="85"/>
      <c r="HS37" s="85"/>
      <c r="HT37" s="85"/>
      <c r="HU37" s="85"/>
      <c r="HV37" s="85"/>
      <c r="HW37" s="85"/>
      <c r="HX37" s="85"/>
      <c r="HY37" s="85"/>
      <c r="HZ37" s="85"/>
      <c r="IA37" s="85"/>
      <c r="IB37" s="85"/>
      <c r="IC37" s="85"/>
      <c r="ID37" s="85"/>
      <c r="IE37" s="85"/>
      <c r="IF37" s="85"/>
      <c r="IG37" s="85"/>
      <c r="IH37" s="85"/>
      <c r="II37" s="85"/>
      <c r="IJ37" s="85"/>
      <c r="IK37" s="85"/>
      <c r="IL37" s="85"/>
      <c r="IM37" s="85"/>
      <c r="IN37" s="85"/>
      <c r="IO37" s="85"/>
      <c r="IP37" s="85"/>
      <c r="IQ37" s="85"/>
      <c r="IR37" s="85"/>
      <c r="IS37" s="85"/>
      <c r="IT37" s="85"/>
      <c r="IU37" s="85"/>
      <c r="IV37" s="85"/>
    </row>
    <row r="38" spans="1:256" s="86" customFormat="1" x14ac:dyDescent="0.25">
      <c r="A38" s="84" t="s">
        <v>107</v>
      </c>
      <c r="B38" s="84"/>
      <c r="C38" s="84"/>
      <c r="D38" s="84"/>
      <c r="E38" s="84"/>
      <c r="F38" s="84"/>
      <c r="G38" s="118">
        <v>1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  <c r="IU38" s="85"/>
      <c r="IV38" s="85"/>
    </row>
    <row r="39" spans="1:256" s="86" customFormat="1" x14ac:dyDescent="0.25">
      <c r="A39" s="84"/>
      <c r="B39" s="84"/>
      <c r="C39" s="84"/>
      <c r="D39" s="84"/>
      <c r="E39" s="84"/>
      <c r="F39" s="84"/>
      <c r="G39" s="118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  <c r="IV39" s="85"/>
    </row>
    <row r="40" spans="1:256" s="86" customFormat="1" x14ac:dyDescent="0.25">
      <c r="A40" s="98" t="s">
        <v>256</v>
      </c>
      <c r="B40" s="84"/>
      <c r="C40" s="84"/>
      <c r="D40" s="84"/>
      <c r="E40" s="84"/>
      <c r="F40" s="84"/>
      <c r="G40" s="118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  <c r="IV40" s="85"/>
    </row>
    <row r="41" spans="1:256" s="86" customFormat="1" x14ac:dyDescent="0.25">
      <c r="A41" s="98"/>
      <c r="B41" s="84"/>
      <c r="C41" s="84"/>
      <c r="D41" s="84"/>
      <c r="E41" s="84"/>
      <c r="F41" s="84"/>
      <c r="G41" s="118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  <c r="IV41" s="85"/>
    </row>
    <row r="42" spans="1:256" s="86" customFormat="1" x14ac:dyDescent="0.25">
      <c r="A42" s="84" t="s">
        <v>208</v>
      </c>
      <c r="B42" s="85"/>
      <c r="C42" s="85" t="s">
        <v>101</v>
      </c>
      <c r="D42" s="85"/>
      <c r="E42" s="85"/>
      <c r="F42" s="85"/>
      <c r="G42" s="118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  <c r="IV42" s="85"/>
    </row>
    <row r="43" spans="1:256" s="86" customFormat="1" x14ac:dyDescent="0.25">
      <c r="A43" s="84"/>
      <c r="B43" s="85"/>
      <c r="C43" s="85"/>
      <c r="D43" s="85"/>
      <c r="E43" s="85"/>
      <c r="F43" s="85"/>
      <c r="G43" s="118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5"/>
      <c r="FG43" s="85"/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85"/>
      <c r="GI43" s="85"/>
      <c r="GJ43" s="85"/>
      <c r="GK43" s="85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85"/>
      <c r="GW43" s="85"/>
      <c r="GX43" s="85"/>
      <c r="GY43" s="85"/>
      <c r="GZ43" s="85"/>
      <c r="HA43" s="85"/>
      <c r="HB43" s="85"/>
      <c r="HC43" s="85"/>
      <c r="HD43" s="85"/>
      <c r="HE43" s="85"/>
      <c r="HF43" s="85"/>
      <c r="HG43" s="85"/>
      <c r="HH43" s="85"/>
      <c r="HI43" s="85"/>
      <c r="HJ43" s="85"/>
      <c r="HK43" s="85"/>
      <c r="HL43" s="85"/>
      <c r="HM43" s="85"/>
      <c r="HN43" s="85"/>
      <c r="HO43" s="85"/>
      <c r="HP43" s="85"/>
      <c r="HQ43" s="85"/>
      <c r="HR43" s="85"/>
      <c r="HS43" s="85"/>
      <c r="HT43" s="85"/>
      <c r="HU43" s="85"/>
      <c r="HV43" s="85"/>
      <c r="HW43" s="85"/>
      <c r="HX43" s="85"/>
      <c r="HY43" s="85"/>
      <c r="HZ43" s="85"/>
      <c r="IA43" s="85"/>
      <c r="IB43" s="85"/>
      <c r="IC43" s="85"/>
      <c r="ID43" s="85"/>
      <c r="IE43" s="85"/>
      <c r="IF43" s="85"/>
      <c r="IG43" s="85"/>
      <c r="IH43" s="85"/>
      <c r="II43" s="85"/>
      <c r="IJ43" s="85"/>
      <c r="IK43" s="85"/>
      <c r="IL43" s="85"/>
      <c r="IM43" s="85"/>
      <c r="IN43" s="85"/>
      <c r="IO43" s="85"/>
      <c r="IP43" s="85"/>
      <c r="IQ43" s="85"/>
      <c r="IR43" s="85"/>
      <c r="IS43" s="85"/>
      <c r="IT43" s="85"/>
      <c r="IU43" s="85"/>
      <c r="IV43" s="85"/>
    </row>
    <row r="44" spans="1:256" s="86" customFormat="1" x14ac:dyDescent="0.25">
      <c r="A44" s="84" t="s">
        <v>209</v>
      </c>
      <c r="B44" s="84"/>
      <c r="C44" s="84" t="s">
        <v>102</v>
      </c>
      <c r="D44" s="84"/>
      <c r="E44" s="84"/>
      <c r="F44" s="84"/>
      <c r="G44" s="118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  <c r="IV44" s="85"/>
    </row>
    <row r="45" spans="1:256" s="86" customFormat="1" x14ac:dyDescent="0.25">
      <c r="A45" s="84"/>
      <c r="B45" s="84"/>
      <c r="C45" s="84"/>
      <c r="D45" s="84"/>
      <c r="E45" s="84"/>
      <c r="F45" s="84"/>
      <c r="G45" s="118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  <c r="IV45" s="85"/>
    </row>
    <row r="46" spans="1:256" s="86" customFormat="1" x14ac:dyDescent="0.25">
      <c r="A46" s="84" t="s">
        <v>210</v>
      </c>
      <c r="B46" s="85"/>
      <c r="C46" s="85" t="s">
        <v>103</v>
      </c>
      <c r="D46" s="85"/>
      <c r="E46" s="85"/>
      <c r="F46" s="85"/>
      <c r="G46" s="118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85"/>
      <c r="HD46" s="85"/>
      <c r="HE46" s="85"/>
      <c r="HF46" s="85"/>
      <c r="HG46" s="85"/>
      <c r="HH46" s="85"/>
      <c r="HI46" s="85"/>
      <c r="HJ46" s="85"/>
      <c r="HK46" s="85"/>
      <c r="HL46" s="85"/>
      <c r="HM46" s="85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  <c r="IV46" s="85"/>
    </row>
    <row r="47" spans="1:256" s="86" customFormat="1" x14ac:dyDescent="0.25">
      <c r="A47" s="84"/>
      <c r="B47" s="85"/>
      <c r="C47" s="85"/>
      <c r="D47" s="85"/>
      <c r="E47" s="85"/>
      <c r="F47" s="85"/>
      <c r="G47" s="118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  <c r="IV47" s="85"/>
    </row>
    <row r="48" spans="1:256" s="86" customFormat="1" x14ac:dyDescent="0.25">
      <c r="A48" s="84" t="s">
        <v>211</v>
      </c>
      <c r="B48" s="85"/>
      <c r="C48" s="85" t="s">
        <v>104</v>
      </c>
      <c r="D48" s="85"/>
      <c r="E48" s="85"/>
      <c r="F48" s="85"/>
      <c r="G48" s="118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85"/>
      <c r="GW48" s="85"/>
      <c r="GX48" s="85"/>
      <c r="GY48" s="85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85"/>
      <c r="HK48" s="85"/>
      <c r="HL48" s="85"/>
      <c r="HM48" s="85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85"/>
      <c r="HY48" s="85"/>
      <c r="HZ48" s="85"/>
      <c r="IA48" s="85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5"/>
      <c r="IU48" s="85"/>
      <c r="IV48" s="85"/>
    </row>
    <row r="49" spans="1:256" s="86" customFormat="1" x14ac:dyDescent="0.25">
      <c r="A49" s="84"/>
      <c r="B49" s="85"/>
      <c r="C49" s="85"/>
      <c r="D49" s="85"/>
      <c r="E49" s="85"/>
      <c r="F49" s="85"/>
      <c r="G49" s="118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  <c r="IS49" s="85"/>
      <c r="IT49" s="85"/>
      <c r="IU49" s="85"/>
      <c r="IV49" s="85"/>
    </row>
    <row r="50" spans="1:256" s="86" customFormat="1" x14ac:dyDescent="0.25">
      <c r="A50" s="84" t="s">
        <v>212</v>
      </c>
      <c r="B50" s="84"/>
      <c r="C50" s="84" t="s">
        <v>105</v>
      </c>
      <c r="D50" s="84"/>
      <c r="E50" s="84"/>
      <c r="F50" s="84"/>
      <c r="G50" s="118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  <c r="IV50" s="85"/>
    </row>
    <row r="51" spans="1:256" s="86" customFormat="1" x14ac:dyDescent="0.25">
      <c r="A51" s="84"/>
      <c r="B51" s="84"/>
      <c r="C51" s="84"/>
      <c r="D51" s="84"/>
      <c r="E51" s="84"/>
      <c r="F51" s="84"/>
      <c r="G51" s="118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  <c r="IU51" s="85"/>
      <c r="IV51" s="85"/>
    </row>
    <row r="52" spans="1:256" s="86" customFormat="1" x14ac:dyDescent="0.25">
      <c r="A52" s="84" t="s">
        <v>213</v>
      </c>
      <c r="B52" s="84"/>
      <c r="C52" s="84" t="s">
        <v>106</v>
      </c>
      <c r="D52" s="84"/>
      <c r="E52" s="84"/>
      <c r="F52" s="84"/>
      <c r="G52" s="118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</row>
    <row r="53" spans="1:256" s="86" customFormat="1" x14ac:dyDescent="0.25">
      <c r="A53" s="84"/>
      <c r="B53" s="84"/>
      <c r="C53" s="84"/>
      <c r="D53" s="84"/>
      <c r="E53" s="84"/>
      <c r="F53" s="84"/>
      <c r="G53" s="118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  <c r="IV53" s="85"/>
    </row>
    <row r="54" spans="1:256" s="86" customFormat="1" x14ac:dyDescent="0.25">
      <c r="A54" s="84" t="s">
        <v>253</v>
      </c>
      <c r="B54" s="84"/>
      <c r="C54" s="84"/>
      <c r="D54" s="84"/>
      <c r="E54" s="84"/>
      <c r="F54" s="84"/>
      <c r="G54" s="118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</row>
    <row r="55" spans="1:256" s="86" customFormat="1" x14ac:dyDescent="0.25">
      <c r="A55" s="84"/>
      <c r="B55" s="84"/>
      <c r="C55" s="84"/>
      <c r="D55" s="84"/>
      <c r="E55" s="84"/>
      <c r="F55" s="84"/>
      <c r="G55" s="118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  <c r="IV55" s="85"/>
    </row>
    <row r="56" spans="1:256" s="86" customFormat="1" x14ac:dyDescent="0.25">
      <c r="A56" s="98" t="s">
        <v>257</v>
      </c>
      <c r="B56" s="84"/>
      <c r="C56" s="84"/>
      <c r="D56" s="84"/>
      <c r="E56" s="84"/>
      <c r="F56" s="84"/>
      <c r="G56" s="118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  <c r="IS56" s="85"/>
      <c r="IT56" s="85"/>
      <c r="IU56" s="85"/>
      <c r="IV56" s="85"/>
    </row>
    <row r="57" spans="1:256" s="86" customFormat="1" x14ac:dyDescent="0.25">
      <c r="A57" s="98"/>
      <c r="B57" s="84"/>
      <c r="C57" s="84"/>
      <c r="D57" s="84"/>
      <c r="E57" s="84"/>
      <c r="F57" s="84"/>
      <c r="G57" s="118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  <c r="IV57" s="85"/>
    </row>
    <row r="58" spans="1:256" s="86" customFormat="1" x14ac:dyDescent="0.25">
      <c r="A58" s="84" t="s">
        <v>208</v>
      </c>
      <c r="B58" s="85"/>
      <c r="C58" s="85" t="s">
        <v>101</v>
      </c>
      <c r="D58" s="85"/>
      <c r="E58" s="85"/>
      <c r="F58" s="85"/>
      <c r="G58" s="118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  <c r="IV58" s="85"/>
    </row>
    <row r="59" spans="1:256" s="86" customFormat="1" x14ac:dyDescent="0.25">
      <c r="A59" s="84"/>
      <c r="B59" s="85"/>
      <c r="C59" s="85"/>
      <c r="D59" s="85"/>
      <c r="E59" s="85"/>
      <c r="F59" s="85"/>
      <c r="G59" s="118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  <c r="IV59" s="85"/>
    </row>
    <row r="60" spans="1:256" s="86" customFormat="1" x14ac:dyDescent="0.25">
      <c r="A60" s="84" t="s">
        <v>209</v>
      </c>
      <c r="B60" s="84"/>
      <c r="C60" s="84" t="s">
        <v>102</v>
      </c>
      <c r="D60" s="84"/>
      <c r="E60" s="84"/>
      <c r="F60" s="84"/>
      <c r="G60" s="118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</row>
    <row r="61" spans="1:256" s="86" customFormat="1" x14ac:dyDescent="0.25">
      <c r="A61" s="84"/>
      <c r="B61" s="84"/>
      <c r="C61" s="84"/>
      <c r="D61" s="84"/>
      <c r="E61" s="84"/>
      <c r="F61" s="84"/>
      <c r="G61" s="118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  <c r="IV61" s="85"/>
    </row>
    <row r="62" spans="1:256" s="86" customFormat="1" x14ac:dyDescent="0.25">
      <c r="A62" s="84" t="s">
        <v>210</v>
      </c>
      <c r="B62" s="85"/>
      <c r="C62" s="85" t="s">
        <v>103</v>
      </c>
      <c r="D62" s="85"/>
      <c r="E62" s="85"/>
      <c r="F62" s="85"/>
      <c r="G62" s="118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  <c r="IV62" s="85"/>
    </row>
    <row r="63" spans="1:256" s="86" customFormat="1" x14ac:dyDescent="0.25">
      <c r="A63" s="84"/>
      <c r="B63" s="85"/>
      <c r="C63" s="85"/>
      <c r="D63" s="85"/>
      <c r="E63" s="85"/>
      <c r="F63" s="85"/>
      <c r="G63" s="118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  <c r="IU63" s="85"/>
      <c r="IV63" s="85"/>
    </row>
    <row r="64" spans="1:256" s="86" customFormat="1" x14ac:dyDescent="0.25">
      <c r="A64" s="84" t="s">
        <v>211</v>
      </c>
      <c r="B64" s="85"/>
      <c r="C64" s="85" t="s">
        <v>104</v>
      </c>
      <c r="D64" s="85"/>
      <c r="E64" s="85"/>
      <c r="F64" s="85"/>
      <c r="G64" s="118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  <c r="IV64" s="85"/>
    </row>
    <row r="65" spans="1:256" s="86" customFormat="1" x14ac:dyDescent="0.25">
      <c r="A65" s="84"/>
      <c r="B65" s="85"/>
      <c r="C65" s="85"/>
      <c r="D65" s="85"/>
      <c r="E65" s="85"/>
      <c r="F65" s="85"/>
      <c r="G65" s="118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85"/>
      <c r="GV65" s="85"/>
      <c r="GW65" s="85"/>
      <c r="GX65" s="85"/>
      <c r="GY65" s="85"/>
      <c r="GZ65" s="85"/>
      <c r="HA65" s="85"/>
      <c r="HB65" s="85"/>
      <c r="HC65" s="85"/>
      <c r="HD65" s="85"/>
      <c r="HE65" s="85"/>
      <c r="HF65" s="85"/>
      <c r="HG65" s="85"/>
      <c r="HH65" s="85"/>
      <c r="HI65" s="85"/>
      <c r="HJ65" s="85"/>
      <c r="HK65" s="85"/>
      <c r="HL65" s="85"/>
      <c r="HM65" s="85"/>
      <c r="HN65" s="85"/>
      <c r="HO65" s="85"/>
      <c r="HP65" s="85"/>
      <c r="HQ65" s="85"/>
      <c r="HR65" s="85"/>
      <c r="HS65" s="85"/>
      <c r="HT65" s="85"/>
      <c r="HU65" s="85"/>
      <c r="HV65" s="85"/>
      <c r="HW65" s="85"/>
      <c r="HX65" s="85"/>
      <c r="HY65" s="85"/>
      <c r="HZ65" s="85"/>
      <c r="IA65" s="85"/>
      <c r="IB65" s="85"/>
      <c r="IC65" s="85"/>
      <c r="ID65" s="85"/>
      <c r="IE65" s="85"/>
      <c r="IF65" s="85"/>
      <c r="IG65" s="85"/>
      <c r="IH65" s="85"/>
      <c r="II65" s="85"/>
      <c r="IJ65" s="85"/>
      <c r="IK65" s="85"/>
      <c r="IL65" s="85"/>
      <c r="IM65" s="85"/>
      <c r="IN65" s="85"/>
      <c r="IO65" s="85"/>
      <c r="IP65" s="85"/>
      <c r="IQ65" s="85"/>
      <c r="IR65" s="85"/>
      <c r="IS65" s="85"/>
      <c r="IT65" s="85"/>
      <c r="IU65" s="85"/>
      <c r="IV65" s="85"/>
    </row>
    <row r="66" spans="1:256" s="86" customFormat="1" x14ac:dyDescent="0.25">
      <c r="A66" s="84" t="s">
        <v>212</v>
      </c>
      <c r="B66" s="84"/>
      <c r="C66" s="84" t="s">
        <v>105</v>
      </c>
      <c r="D66" s="84"/>
      <c r="E66" s="84"/>
      <c r="F66" s="84"/>
      <c r="G66" s="118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5"/>
      <c r="FF66" s="85"/>
      <c r="FG66" s="85"/>
      <c r="FH66" s="85"/>
      <c r="FI66" s="85"/>
      <c r="FJ66" s="85"/>
      <c r="FK66" s="85"/>
      <c r="FL66" s="85"/>
      <c r="FM66" s="85"/>
      <c r="FN66" s="85"/>
      <c r="FO66" s="85"/>
      <c r="FP66" s="85"/>
      <c r="FQ66" s="85"/>
      <c r="FR66" s="85"/>
      <c r="FS66" s="85"/>
      <c r="FT66" s="85"/>
      <c r="FU66" s="85"/>
      <c r="FV66" s="85"/>
      <c r="FW66" s="85"/>
      <c r="FX66" s="85"/>
      <c r="FY66" s="8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85"/>
      <c r="GM66" s="85"/>
      <c r="GN66" s="85"/>
      <c r="GO66" s="85"/>
      <c r="GP66" s="85"/>
      <c r="GQ66" s="85"/>
      <c r="GR66" s="85"/>
      <c r="GS66" s="85"/>
      <c r="GT66" s="85"/>
      <c r="GU66" s="85"/>
      <c r="GV66" s="85"/>
      <c r="GW66" s="85"/>
      <c r="GX66" s="85"/>
      <c r="GY66" s="85"/>
      <c r="GZ66" s="85"/>
      <c r="HA66" s="85"/>
      <c r="HB66" s="85"/>
      <c r="HC66" s="85"/>
      <c r="HD66" s="85"/>
      <c r="HE66" s="85"/>
      <c r="HF66" s="85"/>
      <c r="HG66" s="85"/>
      <c r="HH66" s="85"/>
      <c r="HI66" s="85"/>
      <c r="HJ66" s="85"/>
      <c r="HK66" s="85"/>
      <c r="HL66" s="85"/>
      <c r="HM66" s="85"/>
      <c r="HN66" s="85"/>
      <c r="HO66" s="85"/>
      <c r="HP66" s="85"/>
      <c r="HQ66" s="85"/>
      <c r="HR66" s="85"/>
      <c r="HS66" s="85"/>
      <c r="HT66" s="85"/>
      <c r="HU66" s="85"/>
      <c r="HV66" s="85"/>
      <c r="HW66" s="85"/>
      <c r="HX66" s="85"/>
      <c r="HY66" s="85"/>
      <c r="HZ66" s="85"/>
      <c r="IA66" s="85"/>
      <c r="IB66" s="85"/>
      <c r="IC66" s="85"/>
      <c r="ID66" s="85"/>
      <c r="IE66" s="85"/>
      <c r="IF66" s="85"/>
      <c r="IG66" s="85"/>
      <c r="IH66" s="85"/>
      <c r="II66" s="85"/>
      <c r="IJ66" s="85"/>
      <c r="IK66" s="85"/>
      <c r="IL66" s="85"/>
      <c r="IM66" s="85"/>
      <c r="IN66" s="85"/>
      <c r="IO66" s="85"/>
      <c r="IP66" s="85"/>
      <c r="IQ66" s="85"/>
      <c r="IR66" s="85"/>
      <c r="IS66" s="85"/>
      <c r="IT66" s="85"/>
      <c r="IU66" s="85"/>
      <c r="IV66" s="85"/>
    </row>
    <row r="67" spans="1:256" s="86" customFormat="1" x14ac:dyDescent="0.25">
      <c r="A67" s="84"/>
      <c r="B67" s="84"/>
      <c r="C67" s="84"/>
      <c r="D67" s="84"/>
      <c r="E67" s="84"/>
      <c r="F67" s="84"/>
      <c r="G67" s="118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  <c r="IU67" s="85"/>
      <c r="IV67" s="85"/>
    </row>
    <row r="68" spans="1:256" s="86" customFormat="1" x14ac:dyDescent="0.25">
      <c r="A68" s="84" t="s">
        <v>213</v>
      </c>
      <c r="B68" s="84"/>
      <c r="C68" s="84" t="s">
        <v>106</v>
      </c>
      <c r="D68" s="84"/>
      <c r="E68" s="84"/>
      <c r="F68" s="84"/>
      <c r="G68" s="118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  <c r="IV68" s="85"/>
    </row>
    <row r="69" spans="1:256" s="86" customFormat="1" x14ac:dyDescent="0.25">
      <c r="A69" s="84"/>
      <c r="B69" s="84"/>
      <c r="C69" s="84"/>
      <c r="D69" s="84"/>
      <c r="E69" s="84"/>
      <c r="F69" s="84"/>
      <c r="G69" s="118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  <c r="IV69" s="85"/>
    </row>
    <row r="70" spans="1:256" s="86" customFormat="1" x14ac:dyDescent="0.25">
      <c r="A70" s="84" t="s">
        <v>260</v>
      </c>
      <c r="B70" s="84"/>
      <c r="C70" s="84"/>
      <c r="D70" s="84"/>
      <c r="E70" s="84"/>
      <c r="F70" s="84"/>
      <c r="G70" s="118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  <c r="IV70" s="85"/>
    </row>
    <row r="71" spans="1:256" s="86" customFormat="1" x14ac:dyDescent="0.25">
      <c r="A71" s="84"/>
      <c r="B71" s="84"/>
      <c r="C71" s="84"/>
      <c r="D71" s="84"/>
      <c r="E71" s="84"/>
      <c r="F71" s="84"/>
      <c r="G71" s="118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  <c r="IV71" s="85"/>
    </row>
    <row r="72" spans="1:256" s="86" customFormat="1" x14ac:dyDescent="0.25">
      <c r="A72" s="98" t="s">
        <v>258</v>
      </c>
      <c r="B72" s="84"/>
      <c r="C72" s="84"/>
      <c r="D72" s="84"/>
      <c r="E72" s="84"/>
      <c r="F72" s="84"/>
      <c r="G72" s="118">
        <v>0</v>
      </c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  <c r="IV72" s="85"/>
    </row>
    <row r="73" spans="1:256" s="86" customFormat="1" x14ac:dyDescent="0.25">
      <c r="A73" s="84"/>
      <c r="B73" s="84"/>
      <c r="C73" s="84"/>
      <c r="D73" s="84"/>
      <c r="E73" s="84"/>
      <c r="F73" s="84"/>
      <c r="G73" s="118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  <c r="IV73" s="85"/>
    </row>
    <row r="74" spans="1:256" s="86" customFormat="1" x14ac:dyDescent="0.25">
      <c r="A74" s="84" t="s">
        <v>214</v>
      </c>
      <c r="B74" s="84"/>
      <c r="C74" s="84" t="s">
        <v>92</v>
      </c>
      <c r="D74" s="84"/>
      <c r="E74" s="84"/>
      <c r="F74" s="84"/>
      <c r="G74" s="118">
        <v>4</v>
      </c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85"/>
      <c r="FI74" s="85"/>
      <c r="FJ74" s="85"/>
      <c r="FK74" s="85"/>
      <c r="FL74" s="85"/>
      <c r="FM74" s="85"/>
      <c r="FN74" s="85"/>
      <c r="FO74" s="85"/>
      <c r="FP74" s="85"/>
      <c r="FQ74" s="85"/>
      <c r="FR74" s="85"/>
      <c r="FS74" s="85"/>
      <c r="FT74" s="85"/>
      <c r="FU74" s="85"/>
      <c r="FV74" s="85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  <c r="IU74" s="85"/>
      <c r="IV74" s="85"/>
    </row>
    <row r="75" spans="1:256" s="86" customFormat="1" x14ac:dyDescent="0.25">
      <c r="A75" s="84"/>
      <c r="B75" s="84"/>
      <c r="C75" s="84"/>
      <c r="D75" s="84"/>
      <c r="E75" s="84"/>
      <c r="F75" s="84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5"/>
      <c r="FF75" s="85"/>
      <c r="FG75" s="85"/>
      <c r="FH75" s="85"/>
      <c r="FI75" s="85"/>
      <c r="FJ75" s="85"/>
      <c r="FK75" s="85"/>
      <c r="FL75" s="85"/>
      <c r="FM75" s="85"/>
      <c r="FN75" s="85"/>
      <c r="FO75" s="85"/>
      <c r="FP75" s="85"/>
      <c r="FQ75" s="85"/>
      <c r="FR75" s="85"/>
      <c r="FS75" s="85"/>
      <c r="FT75" s="85"/>
      <c r="FU75" s="85"/>
      <c r="FV75" s="85"/>
      <c r="FW75" s="85"/>
      <c r="FX75" s="85"/>
      <c r="FY75" s="85"/>
      <c r="FZ75" s="85"/>
      <c r="GA75" s="85"/>
      <c r="GB75" s="85"/>
      <c r="GC75" s="85"/>
      <c r="GD75" s="85"/>
      <c r="GE75" s="85"/>
      <c r="GF75" s="85"/>
      <c r="GG75" s="85"/>
      <c r="GH75" s="85"/>
      <c r="GI75" s="85"/>
      <c r="GJ75" s="85"/>
      <c r="GK75" s="85"/>
      <c r="GL75" s="85"/>
      <c r="GM75" s="85"/>
      <c r="GN75" s="85"/>
      <c r="GO75" s="85"/>
      <c r="GP75" s="85"/>
      <c r="GQ75" s="85"/>
      <c r="GR75" s="85"/>
      <c r="GS75" s="85"/>
      <c r="GT75" s="85"/>
      <c r="GU75" s="85"/>
      <c r="GV75" s="85"/>
      <c r="GW75" s="85"/>
      <c r="GX75" s="85"/>
      <c r="GY75" s="85"/>
      <c r="GZ75" s="85"/>
      <c r="HA75" s="85"/>
      <c r="HB75" s="85"/>
      <c r="HC75" s="85"/>
      <c r="HD75" s="85"/>
      <c r="HE75" s="85"/>
      <c r="HF75" s="85"/>
      <c r="HG75" s="85"/>
      <c r="HH75" s="85"/>
      <c r="HI75" s="85"/>
      <c r="HJ75" s="85"/>
      <c r="HK75" s="85"/>
      <c r="HL75" s="85"/>
      <c r="HM75" s="85"/>
      <c r="HN75" s="85"/>
      <c r="HO75" s="85"/>
      <c r="HP75" s="85"/>
      <c r="HQ75" s="85"/>
      <c r="HR75" s="85"/>
      <c r="HS75" s="85"/>
      <c r="HT75" s="85"/>
      <c r="HU75" s="85"/>
      <c r="HV75" s="85"/>
      <c r="HW75" s="85"/>
      <c r="HX75" s="85"/>
      <c r="HY75" s="85"/>
      <c r="HZ75" s="85"/>
      <c r="IA75" s="85"/>
      <c r="IB75" s="85"/>
      <c r="IC75" s="85"/>
      <c r="ID75" s="85"/>
      <c r="IE75" s="85"/>
      <c r="IF75" s="85"/>
      <c r="IG75" s="85"/>
      <c r="IH75" s="85"/>
      <c r="II75" s="85"/>
      <c r="IJ75" s="85"/>
      <c r="IK75" s="85"/>
      <c r="IL75" s="85"/>
      <c r="IM75" s="85"/>
      <c r="IN75" s="85"/>
      <c r="IO75" s="85"/>
      <c r="IP75" s="85"/>
      <c r="IQ75" s="85"/>
      <c r="IR75" s="85"/>
      <c r="IS75" s="85"/>
      <c r="IT75" s="85"/>
      <c r="IU75" s="85"/>
      <c r="IV75" s="85"/>
    </row>
    <row r="76" spans="1:256" s="86" customFormat="1" x14ac:dyDescent="0.25">
      <c r="A76" s="84" t="s">
        <v>214</v>
      </c>
      <c r="B76" s="84"/>
      <c r="C76" s="84" t="s">
        <v>113</v>
      </c>
      <c r="D76" s="84"/>
      <c r="E76" s="84"/>
      <c r="F76" s="84"/>
      <c r="G76" s="171">
        <v>1</v>
      </c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5"/>
      <c r="FX76" s="85"/>
      <c r="FY76" s="85"/>
      <c r="FZ76" s="85"/>
      <c r="GA76" s="85"/>
      <c r="GB76" s="85"/>
      <c r="GC76" s="85"/>
      <c r="GD76" s="85"/>
      <c r="GE76" s="85"/>
      <c r="GF76" s="85"/>
      <c r="GG76" s="85"/>
      <c r="GH76" s="85"/>
      <c r="GI76" s="85"/>
      <c r="GJ76" s="85"/>
      <c r="GK76" s="85"/>
      <c r="GL76" s="85"/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5"/>
      <c r="IT76" s="85"/>
      <c r="IU76" s="85"/>
      <c r="IV76" s="85"/>
    </row>
    <row r="77" spans="1:256" s="86" customFormat="1" x14ac:dyDescent="0.25">
      <c r="A77" s="84"/>
      <c r="B77" s="84"/>
      <c r="C77" s="84"/>
      <c r="D77" s="84"/>
      <c r="E77" s="84"/>
      <c r="F77" s="84"/>
      <c r="G77" s="171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85"/>
      <c r="DR77" s="85"/>
      <c r="DS77" s="85"/>
      <c r="DT77" s="85"/>
      <c r="DU77" s="85"/>
      <c r="DV77" s="85"/>
      <c r="DW77" s="85"/>
      <c r="DX77" s="85"/>
      <c r="DY77" s="85"/>
      <c r="DZ77" s="85"/>
      <c r="EA77" s="85"/>
      <c r="EB77" s="85"/>
      <c r="EC77" s="85"/>
      <c r="ED77" s="85"/>
      <c r="EE77" s="85"/>
      <c r="EF77" s="85"/>
      <c r="EG77" s="85"/>
      <c r="EH77" s="85"/>
      <c r="EI77" s="85"/>
      <c r="EJ77" s="85"/>
      <c r="EK77" s="85"/>
      <c r="EL77" s="85"/>
      <c r="EM77" s="85"/>
      <c r="EN77" s="85"/>
      <c r="EO77" s="85"/>
      <c r="EP77" s="85"/>
      <c r="EQ77" s="85"/>
      <c r="ER77" s="85"/>
      <c r="ES77" s="85"/>
      <c r="ET77" s="85"/>
      <c r="EU77" s="85"/>
      <c r="EV77" s="85"/>
      <c r="EW77" s="85"/>
      <c r="EX77" s="85"/>
      <c r="EY77" s="85"/>
      <c r="EZ77" s="85"/>
      <c r="FA77" s="85"/>
      <c r="FB77" s="85"/>
      <c r="FC77" s="85"/>
      <c r="FD77" s="85"/>
      <c r="FE77" s="85"/>
      <c r="FF77" s="85"/>
      <c r="FG77" s="85"/>
      <c r="FH77" s="85"/>
      <c r="FI77" s="85"/>
      <c r="FJ77" s="85"/>
      <c r="FK77" s="85"/>
      <c r="FL77" s="85"/>
      <c r="FM77" s="85"/>
      <c r="FN77" s="85"/>
      <c r="FO77" s="85"/>
      <c r="FP77" s="85"/>
      <c r="FQ77" s="85"/>
      <c r="FR77" s="85"/>
      <c r="FS77" s="85"/>
      <c r="FT77" s="85"/>
      <c r="FU77" s="85"/>
      <c r="FV77" s="85"/>
      <c r="FW77" s="85"/>
      <c r="FX77" s="85"/>
      <c r="FY77" s="85"/>
      <c r="FZ77" s="85"/>
      <c r="GA77" s="85"/>
      <c r="GB77" s="85"/>
      <c r="GC77" s="85"/>
      <c r="GD77" s="85"/>
      <c r="GE77" s="85"/>
      <c r="GF77" s="85"/>
      <c r="GG77" s="85"/>
      <c r="GH77" s="85"/>
      <c r="GI77" s="85"/>
      <c r="GJ77" s="85"/>
      <c r="GK77" s="85"/>
      <c r="GL77" s="85"/>
      <c r="GM77" s="85"/>
      <c r="GN77" s="85"/>
      <c r="GO77" s="85"/>
      <c r="GP77" s="85"/>
      <c r="GQ77" s="85"/>
      <c r="GR77" s="85"/>
      <c r="GS77" s="85"/>
      <c r="GT77" s="85"/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/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/>
      <c r="HW77" s="85"/>
      <c r="HX77" s="85"/>
      <c r="HY77" s="85"/>
      <c r="HZ77" s="85"/>
      <c r="IA77" s="85"/>
      <c r="IB77" s="85"/>
      <c r="IC77" s="85"/>
      <c r="ID77" s="85"/>
      <c r="IE77" s="85"/>
      <c r="IF77" s="85"/>
      <c r="IG77" s="85"/>
      <c r="IH77" s="85"/>
      <c r="II77" s="85"/>
      <c r="IJ77" s="85"/>
      <c r="IK77" s="85"/>
      <c r="IL77" s="85"/>
      <c r="IM77" s="85"/>
      <c r="IN77" s="85"/>
      <c r="IO77" s="85"/>
      <c r="IP77" s="85"/>
      <c r="IQ77" s="85"/>
      <c r="IR77" s="85"/>
      <c r="IS77" s="85"/>
      <c r="IT77" s="85"/>
      <c r="IU77" s="85"/>
      <c r="IV77" s="85"/>
    </row>
    <row r="78" spans="1:256" s="86" customFormat="1" x14ac:dyDescent="0.25">
      <c r="A78" s="84" t="s">
        <v>216</v>
      </c>
      <c r="B78" s="84"/>
      <c r="C78" s="84" t="s">
        <v>109</v>
      </c>
      <c r="D78" s="84"/>
      <c r="E78" s="84"/>
      <c r="F78" s="84"/>
      <c r="G78" s="118">
        <v>1</v>
      </c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85"/>
      <c r="DM78" s="85"/>
      <c r="DN78" s="85"/>
      <c r="DO78" s="85"/>
      <c r="DP78" s="85"/>
      <c r="DQ78" s="85"/>
      <c r="DR78" s="85"/>
      <c r="DS78" s="85"/>
      <c r="DT78" s="85"/>
      <c r="DU78" s="85"/>
      <c r="DV78" s="85"/>
      <c r="DW78" s="85"/>
      <c r="DX78" s="85"/>
      <c r="DY78" s="85"/>
      <c r="DZ78" s="85"/>
      <c r="EA78" s="85"/>
      <c r="EB78" s="85"/>
      <c r="EC78" s="85"/>
      <c r="ED78" s="85"/>
      <c r="EE78" s="85"/>
      <c r="EF78" s="85"/>
      <c r="EG78" s="85"/>
      <c r="EH78" s="85"/>
      <c r="EI78" s="85"/>
      <c r="EJ78" s="85"/>
      <c r="EK78" s="85"/>
      <c r="EL78" s="85"/>
      <c r="EM78" s="85"/>
      <c r="EN78" s="85"/>
      <c r="EO78" s="85"/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  <c r="FD78" s="85"/>
      <c r="FE78" s="85"/>
      <c r="FF78" s="85"/>
      <c r="FG78" s="85"/>
      <c r="FH78" s="85"/>
      <c r="FI78" s="85"/>
      <c r="FJ78" s="85"/>
      <c r="FK78" s="85"/>
      <c r="FL78" s="85"/>
      <c r="FM78" s="85"/>
      <c r="FN78" s="85"/>
      <c r="FO78" s="85"/>
      <c r="FP78" s="85"/>
      <c r="FQ78" s="85"/>
      <c r="FR78" s="85"/>
      <c r="FS78" s="85"/>
      <c r="FT78" s="85"/>
      <c r="FU78" s="85"/>
      <c r="FV78" s="85"/>
      <c r="FW78" s="85"/>
      <c r="FX78" s="85"/>
      <c r="FY78" s="85"/>
      <c r="FZ78" s="85"/>
      <c r="GA78" s="85"/>
      <c r="GB78" s="85"/>
      <c r="GC78" s="85"/>
      <c r="GD78" s="85"/>
      <c r="GE78" s="85"/>
      <c r="GF78" s="85"/>
      <c r="GG78" s="85"/>
      <c r="GH78" s="85"/>
      <c r="GI78" s="85"/>
      <c r="GJ78" s="85"/>
      <c r="GK78" s="85"/>
      <c r="GL78" s="85"/>
      <c r="GM78" s="85"/>
      <c r="GN78" s="85"/>
      <c r="GO78" s="85"/>
      <c r="GP78" s="85"/>
      <c r="GQ78" s="85"/>
      <c r="GR78" s="85"/>
      <c r="GS78" s="85"/>
      <c r="GT78" s="85"/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/>
      <c r="HI78" s="85"/>
      <c r="HJ78" s="85"/>
      <c r="HK78" s="85"/>
      <c r="HL78" s="85"/>
      <c r="HM78" s="85"/>
      <c r="HN78" s="85"/>
      <c r="HO78" s="85"/>
      <c r="HP78" s="85"/>
      <c r="HQ78" s="85"/>
      <c r="HR78" s="85"/>
      <c r="HS78" s="85"/>
      <c r="HT78" s="85"/>
      <c r="HU78" s="85"/>
      <c r="HV78" s="85"/>
      <c r="HW78" s="85"/>
      <c r="HX78" s="85"/>
      <c r="HY78" s="85"/>
      <c r="HZ78" s="85"/>
      <c r="IA78" s="85"/>
      <c r="IB78" s="85"/>
      <c r="IC78" s="85"/>
      <c r="ID78" s="85"/>
      <c r="IE78" s="85"/>
      <c r="IF78" s="85"/>
      <c r="IG78" s="85"/>
      <c r="IH78" s="85"/>
      <c r="II78" s="85"/>
      <c r="IJ78" s="85"/>
      <c r="IK78" s="85"/>
      <c r="IL78" s="85"/>
      <c r="IM78" s="85"/>
      <c r="IN78" s="85"/>
      <c r="IO78" s="85"/>
      <c r="IP78" s="85"/>
      <c r="IQ78" s="85"/>
      <c r="IR78" s="85"/>
      <c r="IS78" s="85"/>
      <c r="IT78" s="85"/>
      <c r="IU78" s="85"/>
      <c r="IV78" s="85"/>
    </row>
    <row r="79" spans="1:256" s="86" customFormat="1" x14ac:dyDescent="0.25">
      <c r="A79" s="84"/>
      <c r="B79" s="84"/>
      <c r="C79" s="84"/>
      <c r="D79" s="84"/>
      <c r="E79" s="84"/>
      <c r="F79" s="84"/>
      <c r="G79" s="118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/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5"/>
      <c r="DE79" s="85"/>
      <c r="DF79" s="85"/>
      <c r="DG79" s="85"/>
      <c r="DH79" s="85"/>
      <c r="DI79" s="85"/>
      <c r="DJ79" s="85"/>
      <c r="DK79" s="85"/>
      <c r="DL79" s="85"/>
      <c r="DM79" s="85"/>
      <c r="DN79" s="85"/>
      <c r="DO79" s="85"/>
      <c r="DP79" s="85"/>
      <c r="DQ79" s="85"/>
      <c r="DR79" s="85"/>
      <c r="DS79" s="85"/>
      <c r="DT79" s="85"/>
      <c r="DU79" s="85"/>
      <c r="DV79" s="85"/>
      <c r="DW79" s="85"/>
      <c r="DX79" s="85"/>
      <c r="DY79" s="85"/>
      <c r="DZ79" s="85"/>
      <c r="EA79" s="85"/>
      <c r="EB79" s="85"/>
      <c r="EC79" s="85"/>
      <c r="ED79" s="85"/>
      <c r="EE79" s="85"/>
      <c r="EF79" s="85"/>
      <c r="EG79" s="85"/>
      <c r="EH79" s="85"/>
      <c r="EI79" s="85"/>
      <c r="EJ79" s="85"/>
      <c r="EK79" s="85"/>
      <c r="EL79" s="85"/>
      <c r="EM79" s="85"/>
      <c r="EN79" s="85"/>
      <c r="EO79" s="85"/>
      <c r="EP79" s="85"/>
      <c r="EQ79" s="85"/>
      <c r="ER79" s="85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  <c r="FD79" s="85"/>
      <c r="FE79" s="85"/>
      <c r="FF79" s="85"/>
      <c r="FG79" s="85"/>
      <c r="FH79" s="85"/>
      <c r="FI79" s="85"/>
      <c r="FJ79" s="85"/>
      <c r="FK79" s="85"/>
      <c r="FL79" s="85"/>
      <c r="FM79" s="85"/>
      <c r="FN79" s="85"/>
      <c r="FO79" s="85"/>
      <c r="FP79" s="85"/>
      <c r="FQ79" s="85"/>
      <c r="FR79" s="85"/>
      <c r="FS79" s="85"/>
      <c r="FT79" s="85"/>
      <c r="FU79" s="85"/>
      <c r="FV79" s="85"/>
      <c r="FW79" s="85"/>
      <c r="FX79" s="85"/>
      <c r="FY79" s="85"/>
      <c r="FZ79" s="85"/>
      <c r="GA79" s="85"/>
      <c r="GB79" s="85"/>
      <c r="GC79" s="85"/>
      <c r="GD79" s="85"/>
      <c r="GE79" s="85"/>
      <c r="GF79" s="85"/>
      <c r="GG79" s="85"/>
      <c r="GH79" s="85"/>
      <c r="GI79" s="85"/>
      <c r="GJ79" s="85"/>
      <c r="GK79" s="85"/>
      <c r="GL79" s="85"/>
      <c r="GM79" s="85"/>
      <c r="GN79" s="85"/>
      <c r="GO79" s="85"/>
      <c r="GP79" s="85"/>
      <c r="GQ79" s="85"/>
      <c r="GR79" s="85"/>
      <c r="GS79" s="85"/>
      <c r="GT79" s="85"/>
      <c r="GU79" s="85"/>
      <c r="GV79" s="85"/>
      <c r="GW79" s="85"/>
      <c r="GX79" s="85"/>
      <c r="GY79" s="85"/>
      <c r="GZ79" s="85"/>
      <c r="HA79" s="85"/>
      <c r="HB79" s="85"/>
      <c r="HC79" s="85"/>
      <c r="HD79" s="85"/>
      <c r="HE79" s="85"/>
      <c r="HF79" s="85"/>
      <c r="HG79" s="85"/>
      <c r="HH79" s="85"/>
      <c r="HI79" s="85"/>
      <c r="HJ79" s="85"/>
      <c r="HK79" s="85"/>
      <c r="HL79" s="85"/>
      <c r="HM79" s="85"/>
      <c r="HN79" s="85"/>
      <c r="HO79" s="85"/>
      <c r="HP79" s="85"/>
      <c r="HQ79" s="85"/>
      <c r="HR79" s="85"/>
      <c r="HS79" s="85"/>
      <c r="HT79" s="85"/>
      <c r="HU79" s="85"/>
      <c r="HV79" s="85"/>
      <c r="HW79" s="85"/>
      <c r="HX79" s="85"/>
      <c r="HY79" s="85"/>
      <c r="HZ79" s="85"/>
      <c r="IA79" s="85"/>
      <c r="IB79" s="85"/>
      <c r="IC79" s="85"/>
      <c r="ID79" s="85"/>
      <c r="IE79" s="85"/>
      <c r="IF79" s="85"/>
      <c r="IG79" s="85"/>
      <c r="IH79" s="85"/>
      <c r="II79" s="85"/>
      <c r="IJ79" s="85"/>
      <c r="IK79" s="85"/>
      <c r="IL79" s="85"/>
      <c r="IM79" s="85"/>
      <c r="IN79" s="85"/>
      <c r="IO79" s="85"/>
      <c r="IP79" s="85"/>
      <c r="IQ79" s="85"/>
      <c r="IR79" s="85"/>
      <c r="IS79" s="85"/>
      <c r="IT79" s="85"/>
      <c r="IU79" s="85"/>
      <c r="IV79" s="85"/>
    </row>
    <row r="80" spans="1:256" s="86" customFormat="1" x14ac:dyDescent="0.25">
      <c r="A80" s="84" t="s">
        <v>215</v>
      </c>
      <c r="B80" s="84"/>
      <c r="C80" s="84" t="s">
        <v>110</v>
      </c>
      <c r="D80" s="84"/>
      <c r="E80" s="84"/>
      <c r="F80" s="84"/>
      <c r="G80" s="118">
        <v>1</v>
      </c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  <c r="CI80" s="85"/>
      <c r="CJ80" s="85"/>
      <c r="CK80" s="85"/>
      <c r="CL80" s="85"/>
      <c r="CM80" s="85"/>
      <c r="CN80" s="85"/>
      <c r="CO80" s="85"/>
      <c r="CP80" s="85"/>
      <c r="CQ80" s="85"/>
      <c r="CR80" s="85"/>
      <c r="CS80" s="85"/>
      <c r="CT80" s="85"/>
      <c r="CU80" s="85"/>
      <c r="CV80" s="85"/>
      <c r="CW80" s="85"/>
      <c r="CX80" s="85"/>
      <c r="CY80" s="85"/>
      <c r="CZ80" s="85"/>
      <c r="DA80" s="85"/>
      <c r="DB80" s="85"/>
      <c r="DC80" s="85"/>
      <c r="DD80" s="85"/>
      <c r="DE80" s="85"/>
      <c r="DF80" s="85"/>
      <c r="DG80" s="85"/>
      <c r="DH80" s="85"/>
      <c r="DI80" s="85"/>
      <c r="DJ80" s="85"/>
      <c r="DK80" s="85"/>
      <c r="DL80" s="85"/>
      <c r="DM80" s="85"/>
      <c r="DN80" s="85"/>
      <c r="DO80" s="85"/>
      <c r="DP80" s="85"/>
      <c r="DQ80" s="85"/>
      <c r="DR80" s="85"/>
      <c r="DS80" s="85"/>
      <c r="DT80" s="85"/>
      <c r="DU80" s="85"/>
      <c r="DV80" s="85"/>
      <c r="DW80" s="85"/>
      <c r="DX80" s="85"/>
      <c r="DY80" s="85"/>
      <c r="DZ80" s="85"/>
      <c r="EA80" s="85"/>
      <c r="EB80" s="85"/>
      <c r="EC80" s="85"/>
      <c r="ED80" s="85"/>
      <c r="EE80" s="85"/>
      <c r="EF80" s="85"/>
      <c r="EG80" s="85"/>
      <c r="EH80" s="85"/>
      <c r="EI80" s="85"/>
      <c r="EJ80" s="85"/>
      <c r="EK80" s="85"/>
      <c r="EL80" s="85"/>
      <c r="EM80" s="85"/>
      <c r="EN80" s="85"/>
      <c r="EO80" s="85"/>
      <c r="EP80" s="85"/>
      <c r="EQ80" s="85"/>
      <c r="ER80" s="85"/>
      <c r="ES80" s="85"/>
      <c r="ET80" s="85"/>
      <c r="EU80" s="85"/>
      <c r="EV80" s="85"/>
      <c r="EW80" s="85"/>
      <c r="EX80" s="85"/>
      <c r="EY80" s="85"/>
      <c r="EZ80" s="85"/>
      <c r="FA80" s="85"/>
      <c r="FB80" s="85"/>
      <c r="FC80" s="85"/>
      <c r="FD80" s="85"/>
      <c r="FE80" s="85"/>
      <c r="FF80" s="85"/>
      <c r="FG80" s="85"/>
      <c r="FH80" s="85"/>
      <c r="FI80" s="85"/>
      <c r="FJ80" s="85"/>
      <c r="FK80" s="85"/>
      <c r="FL80" s="85"/>
      <c r="FM80" s="85"/>
      <c r="FN80" s="85"/>
      <c r="FO80" s="85"/>
      <c r="FP80" s="85"/>
      <c r="FQ80" s="85"/>
      <c r="FR80" s="85"/>
      <c r="FS80" s="85"/>
      <c r="FT80" s="85"/>
      <c r="FU80" s="85"/>
      <c r="FV80" s="85"/>
      <c r="FW80" s="85"/>
      <c r="FX80" s="85"/>
      <c r="FY80" s="85"/>
      <c r="FZ80" s="85"/>
      <c r="GA80" s="85"/>
      <c r="GB80" s="85"/>
      <c r="GC80" s="85"/>
      <c r="GD80" s="85"/>
      <c r="GE80" s="85"/>
      <c r="GF80" s="85"/>
      <c r="GG80" s="85"/>
      <c r="GH80" s="85"/>
      <c r="GI80" s="85"/>
      <c r="GJ80" s="85"/>
      <c r="GK80" s="85"/>
      <c r="GL80" s="85"/>
      <c r="GM80" s="85"/>
      <c r="GN80" s="85"/>
      <c r="GO80" s="85"/>
      <c r="GP80" s="85"/>
      <c r="GQ80" s="85"/>
      <c r="GR80" s="85"/>
      <c r="GS80" s="85"/>
      <c r="GT80" s="85"/>
      <c r="GU80" s="85"/>
      <c r="GV80" s="85"/>
      <c r="GW80" s="85"/>
      <c r="GX80" s="85"/>
      <c r="GY80" s="85"/>
      <c r="GZ80" s="85"/>
      <c r="HA80" s="85"/>
      <c r="HB80" s="85"/>
      <c r="HC80" s="85"/>
      <c r="HD80" s="85"/>
      <c r="HE80" s="85"/>
      <c r="HF80" s="85"/>
      <c r="HG80" s="85"/>
      <c r="HH80" s="85"/>
      <c r="HI80" s="85"/>
      <c r="HJ80" s="85"/>
      <c r="HK80" s="85"/>
      <c r="HL80" s="85"/>
      <c r="HM80" s="85"/>
      <c r="HN80" s="85"/>
      <c r="HO80" s="85"/>
      <c r="HP80" s="85"/>
      <c r="HQ80" s="85"/>
      <c r="HR80" s="85"/>
      <c r="HS80" s="85"/>
      <c r="HT80" s="85"/>
      <c r="HU80" s="85"/>
      <c r="HV80" s="85"/>
      <c r="HW80" s="85"/>
      <c r="HX80" s="85"/>
      <c r="HY80" s="85"/>
      <c r="HZ80" s="85"/>
      <c r="IA80" s="85"/>
      <c r="IB80" s="85"/>
      <c r="IC80" s="85"/>
      <c r="ID80" s="85"/>
      <c r="IE80" s="85"/>
      <c r="IF80" s="85"/>
      <c r="IG80" s="85"/>
      <c r="IH80" s="85"/>
      <c r="II80" s="85"/>
      <c r="IJ80" s="85"/>
      <c r="IK80" s="85"/>
      <c r="IL80" s="85"/>
      <c r="IM80" s="85"/>
      <c r="IN80" s="85"/>
      <c r="IO80" s="85"/>
      <c r="IP80" s="85"/>
      <c r="IQ80" s="85"/>
      <c r="IR80" s="85"/>
      <c r="IS80" s="85"/>
      <c r="IT80" s="85"/>
      <c r="IU80" s="85"/>
      <c r="IV80" s="85"/>
    </row>
    <row r="81" spans="1:256" s="86" customFormat="1" x14ac:dyDescent="0.25">
      <c r="A81" s="84"/>
      <c r="B81" s="84"/>
      <c r="C81" s="84"/>
      <c r="D81" s="84"/>
      <c r="E81" s="84"/>
      <c r="F81" s="84"/>
      <c r="G81" s="118"/>
      <c r="H81" s="119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/>
      <c r="CI81" s="85"/>
      <c r="CJ81" s="85"/>
      <c r="CK81" s="85"/>
      <c r="CL81" s="85"/>
      <c r="CM81" s="85"/>
      <c r="CN81" s="85"/>
      <c r="CO81" s="85"/>
      <c r="CP81" s="85"/>
      <c r="CQ81" s="85"/>
      <c r="CR81" s="85"/>
      <c r="CS81" s="85"/>
      <c r="CT81" s="85"/>
      <c r="CU81" s="85"/>
      <c r="CV81" s="85"/>
      <c r="CW81" s="85"/>
      <c r="CX81" s="85"/>
      <c r="CY81" s="85"/>
      <c r="CZ81" s="85"/>
      <c r="DA81" s="85"/>
      <c r="DB81" s="85"/>
      <c r="DC81" s="85"/>
      <c r="DD81" s="85"/>
      <c r="DE81" s="85"/>
      <c r="DF81" s="85"/>
      <c r="DG81" s="85"/>
      <c r="DH81" s="85"/>
      <c r="DI81" s="85"/>
      <c r="DJ81" s="85"/>
      <c r="DK81" s="85"/>
      <c r="DL81" s="85"/>
      <c r="DM81" s="85"/>
      <c r="DN81" s="85"/>
      <c r="DO81" s="85"/>
      <c r="DP81" s="85"/>
      <c r="DQ81" s="85"/>
      <c r="DR81" s="85"/>
      <c r="DS81" s="85"/>
      <c r="DT81" s="85"/>
      <c r="DU81" s="85"/>
      <c r="DV81" s="85"/>
      <c r="DW81" s="85"/>
      <c r="DX81" s="85"/>
      <c r="DY81" s="85"/>
      <c r="DZ81" s="85"/>
      <c r="EA81" s="85"/>
      <c r="EB81" s="85"/>
      <c r="EC81" s="85"/>
      <c r="ED81" s="85"/>
      <c r="EE81" s="85"/>
      <c r="EF81" s="85"/>
      <c r="EG81" s="85"/>
      <c r="EH81" s="85"/>
      <c r="EI81" s="85"/>
      <c r="EJ81" s="85"/>
      <c r="EK81" s="85"/>
      <c r="EL81" s="85"/>
      <c r="EM81" s="85"/>
      <c r="EN81" s="85"/>
      <c r="EO81" s="85"/>
      <c r="EP81" s="85"/>
      <c r="EQ81" s="85"/>
      <c r="ER81" s="85"/>
      <c r="ES81" s="85"/>
      <c r="ET81" s="85"/>
      <c r="EU81" s="85"/>
      <c r="EV81" s="85"/>
      <c r="EW81" s="85"/>
      <c r="EX81" s="85"/>
      <c r="EY81" s="85"/>
      <c r="EZ81" s="85"/>
      <c r="FA81" s="85"/>
      <c r="FB81" s="85"/>
      <c r="FC81" s="85"/>
      <c r="FD81" s="85"/>
      <c r="FE81" s="85"/>
      <c r="FF81" s="85"/>
      <c r="FG81" s="85"/>
      <c r="FH81" s="85"/>
      <c r="FI81" s="85"/>
      <c r="FJ81" s="85"/>
      <c r="FK81" s="85"/>
      <c r="FL81" s="85"/>
      <c r="FM81" s="85"/>
      <c r="FN81" s="85"/>
      <c r="FO81" s="85"/>
      <c r="FP81" s="85"/>
      <c r="FQ81" s="85"/>
      <c r="FR81" s="85"/>
      <c r="FS81" s="85"/>
      <c r="FT81" s="85"/>
      <c r="FU81" s="85"/>
      <c r="FV81" s="85"/>
      <c r="FW81" s="85"/>
      <c r="FX81" s="85"/>
      <c r="FY81" s="85"/>
      <c r="FZ81" s="85"/>
      <c r="GA81" s="85"/>
      <c r="GB81" s="85"/>
      <c r="GC81" s="85"/>
      <c r="GD81" s="85"/>
      <c r="GE81" s="85"/>
      <c r="GF81" s="85"/>
      <c r="GG81" s="85"/>
      <c r="GH81" s="85"/>
      <c r="GI81" s="85"/>
      <c r="GJ81" s="85"/>
      <c r="GK81" s="85"/>
      <c r="GL81" s="85"/>
      <c r="GM81" s="85"/>
      <c r="GN81" s="85"/>
      <c r="GO81" s="85"/>
      <c r="GP81" s="85"/>
      <c r="GQ81" s="85"/>
      <c r="GR81" s="85"/>
      <c r="GS81" s="85"/>
      <c r="GT81" s="85"/>
      <c r="GU81" s="85"/>
      <c r="GV81" s="85"/>
      <c r="GW81" s="85"/>
      <c r="GX81" s="85"/>
      <c r="GY81" s="85"/>
      <c r="GZ81" s="85"/>
      <c r="HA81" s="85"/>
      <c r="HB81" s="85"/>
      <c r="HC81" s="85"/>
      <c r="HD81" s="85"/>
      <c r="HE81" s="85"/>
      <c r="HF81" s="85"/>
      <c r="HG81" s="85"/>
      <c r="HH81" s="85"/>
      <c r="HI81" s="85"/>
      <c r="HJ81" s="85"/>
      <c r="HK81" s="85"/>
      <c r="HL81" s="85"/>
      <c r="HM81" s="85"/>
      <c r="HN81" s="85"/>
      <c r="HO81" s="85"/>
      <c r="HP81" s="85"/>
      <c r="HQ81" s="85"/>
      <c r="HR81" s="85"/>
      <c r="HS81" s="85"/>
      <c r="HT81" s="85"/>
      <c r="HU81" s="85"/>
      <c r="HV81" s="85"/>
      <c r="HW81" s="85"/>
      <c r="HX81" s="85"/>
      <c r="HY81" s="85"/>
      <c r="HZ81" s="85"/>
      <c r="IA81" s="85"/>
      <c r="IB81" s="85"/>
      <c r="IC81" s="85"/>
      <c r="ID81" s="85"/>
      <c r="IE81" s="85"/>
      <c r="IF81" s="85"/>
      <c r="IG81" s="85"/>
      <c r="IH81" s="85"/>
      <c r="II81" s="85"/>
      <c r="IJ81" s="85"/>
      <c r="IK81" s="85"/>
      <c r="IL81" s="85"/>
      <c r="IM81" s="85"/>
      <c r="IN81" s="85"/>
      <c r="IO81" s="85"/>
      <c r="IP81" s="85"/>
      <c r="IQ81" s="85"/>
      <c r="IR81" s="85"/>
      <c r="IS81" s="85"/>
      <c r="IT81" s="85"/>
      <c r="IU81" s="85"/>
      <c r="IV81" s="85"/>
    </row>
    <row r="82" spans="1:256" s="86" customFormat="1" x14ac:dyDescent="0.25">
      <c r="A82" s="84" t="s">
        <v>216</v>
      </c>
      <c r="B82" s="84"/>
      <c r="C82" s="84" t="s">
        <v>123</v>
      </c>
      <c r="D82" s="84"/>
      <c r="E82" s="84"/>
      <c r="F82" s="84"/>
      <c r="G82" s="118">
        <v>1</v>
      </c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  <c r="EJ82" s="85"/>
      <c r="EK82" s="85"/>
      <c r="EL82" s="85"/>
      <c r="EM82" s="85"/>
      <c r="EN82" s="85"/>
      <c r="EO82" s="85"/>
      <c r="EP82" s="85"/>
      <c r="EQ82" s="85"/>
      <c r="ER82" s="85"/>
      <c r="ES82" s="85"/>
      <c r="ET82" s="85"/>
      <c r="EU82" s="85"/>
      <c r="EV82" s="85"/>
      <c r="EW82" s="85"/>
      <c r="EX82" s="85"/>
      <c r="EY82" s="85"/>
      <c r="EZ82" s="85"/>
      <c r="FA82" s="85"/>
      <c r="FB82" s="85"/>
      <c r="FC82" s="85"/>
      <c r="FD82" s="85"/>
      <c r="FE82" s="85"/>
      <c r="FF82" s="85"/>
      <c r="FG82" s="85"/>
      <c r="FH82" s="85"/>
      <c r="FI82" s="85"/>
      <c r="FJ82" s="85"/>
      <c r="FK82" s="85"/>
      <c r="FL82" s="85"/>
      <c r="FM82" s="85"/>
      <c r="FN82" s="85"/>
      <c r="FO82" s="85"/>
      <c r="FP82" s="85"/>
      <c r="FQ82" s="85"/>
      <c r="FR82" s="85"/>
      <c r="FS82" s="85"/>
      <c r="FT82" s="85"/>
      <c r="FU82" s="85"/>
      <c r="FV82" s="85"/>
      <c r="FW82" s="85"/>
      <c r="FX82" s="85"/>
      <c r="FY82" s="85"/>
      <c r="FZ82" s="85"/>
      <c r="GA82" s="85"/>
      <c r="GB82" s="85"/>
      <c r="GC82" s="85"/>
      <c r="GD82" s="85"/>
      <c r="GE82" s="85"/>
      <c r="GF82" s="85"/>
      <c r="GG82" s="85"/>
      <c r="GH82" s="85"/>
      <c r="GI82" s="85"/>
      <c r="GJ82" s="85"/>
      <c r="GK82" s="85"/>
      <c r="GL82" s="85"/>
      <c r="GM82" s="85"/>
      <c r="GN82" s="85"/>
      <c r="GO82" s="85"/>
      <c r="GP82" s="85"/>
      <c r="GQ82" s="85"/>
      <c r="GR82" s="85"/>
      <c r="GS82" s="85"/>
      <c r="GT82" s="85"/>
      <c r="GU82" s="85"/>
      <c r="GV82" s="85"/>
      <c r="GW82" s="85"/>
      <c r="GX82" s="85"/>
      <c r="GY82" s="85"/>
      <c r="GZ82" s="85"/>
      <c r="HA82" s="85"/>
      <c r="HB82" s="85"/>
      <c r="HC82" s="85"/>
      <c r="HD82" s="85"/>
      <c r="HE82" s="85"/>
      <c r="HF82" s="85"/>
      <c r="HG82" s="85"/>
      <c r="HH82" s="85"/>
      <c r="HI82" s="85"/>
      <c r="HJ82" s="85"/>
      <c r="HK82" s="85"/>
      <c r="HL82" s="85"/>
      <c r="HM82" s="85"/>
      <c r="HN82" s="85"/>
      <c r="HO82" s="85"/>
      <c r="HP82" s="85"/>
      <c r="HQ82" s="85"/>
      <c r="HR82" s="85"/>
      <c r="HS82" s="85"/>
      <c r="HT82" s="85"/>
      <c r="HU82" s="85"/>
      <c r="HV82" s="85"/>
      <c r="HW82" s="85"/>
      <c r="HX82" s="85"/>
      <c r="HY82" s="85"/>
      <c r="HZ82" s="85"/>
      <c r="IA82" s="85"/>
      <c r="IB82" s="85"/>
      <c r="IC82" s="85"/>
      <c r="ID82" s="85"/>
      <c r="IE82" s="85"/>
      <c r="IF82" s="85"/>
      <c r="IG82" s="85"/>
      <c r="IH82" s="85"/>
      <c r="II82" s="85"/>
      <c r="IJ82" s="85"/>
      <c r="IK82" s="85"/>
      <c r="IL82" s="85"/>
      <c r="IM82" s="85"/>
      <c r="IN82" s="85"/>
      <c r="IO82" s="85"/>
      <c r="IP82" s="85"/>
      <c r="IQ82" s="85"/>
      <c r="IR82" s="85"/>
      <c r="IS82" s="85"/>
      <c r="IT82" s="85"/>
      <c r="IU82" s="85"/>
      <c r="IV82" s="85"/>
    </row>
    <row r="83" spans="1:256" s="86" customFormat="1" x14ac:dyDescent="0.25">
      <c r="A83" s="84"/>
      <c r="B83" s="84"/>
      <c r="C83" s="84"/>
      <c r="D83" s="84"/>
      <c r="E83" s="84"/>
      <c r="F83" s="84"/>
      <c r="G83" s="118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  <c r="EK83" s="85"/>
      <c r="EL83" s="85"/>
      <c r="EM83" s="85"/>
      <c r="EN83" s="85"/>
      <c r="EO83" s="85"/>
      <c r="EP83" s="85"/>
      <c r="EQ83" s="85"/>
      <c r="ER83" s="85"/>
      <c r="ES83" s="85"/>
      <c r="ET83" s="85"/>
      <c r="EU83" s="85"/>
      <c r="EV83" s="85"/>
      <c r="EW83" s="85"/>
      <c r="EX83" s="85"/>
      <c r="EY83" s="85"/>
      <c r="EZ83" s="85"/>
      <c r="FA83" s="85"/>
      <c r="FB83" s="85"/>
      <c r="FC83" s="85"/>
      <c r="FD83" s="85"/>
      <c r="FE83" s="85"/>
      <c r="FF83" s="85"/>
      <c r="FG83" s="85"/>
      <c r="FH83" s="85"/>
      <c r="FI83" s="85"/>
      <c r="FJ83" s="85"/>
      <c r="FK83" s="85"/>
      <c r="FL83" s="85"/>
      <c r="FM83" s="85"/>
      <c r="FN83" s="85"/>
      <c r="FO83" s="85"/>
      <c r="FP83" s="85"/>
      <c r="FQ83" s="85"/>
      <c r="FR83" s="85"/>
      <c r="FS83" s="85"/>
      <c r="FT83" s="85"/>
      <c r="FU83" s="85"/>
      <c r="FV83" s="85"/>
      <c r="FW83" s="85"/>
      <c r="FX83" s="85"/>
      <c r="FY83" s="85"/>
      <c r="FZ83" s="85"/>
      <c r="GA83" s="85"/>
      <c r="GB83" s="85"/>
      <c r="GC83" s="85"/>
      <c r="GD83" s="85"/>
      <c r="GE83" s="85"/>
      <c r="GF83" s="85"/>
      <c r="GG83" s="85"/>
      <c r="GH83" s="85"/>
      <c r="GI83" s="85"/>
      <c r="GJ83" s="85"/>
      <c r="GK83" s="85"/>
      <c r="GL83" s="85"/>
      <c r="GM83" s="85"/>
      <c r="GN83" s="85"/>
      <c r="GO83" s="85"/>
      <c r="GP83" s="85"/>
      <c r="GQ83" s="85"/>
      <c r="GR83" s="85"/>
      <c r="GS83" s="85"/>
      <c r="GT83" s="85"/>
      <c r="GU83" s="85"/>
      <c r="GV83" s="85"/>
      <c r="GW83" s="85"/>
      <c r="GX83" s="85"/>
      <c r="GY83" s="85"/>
      <c r="GZ83" s="85"/>
      <c r="HA83" s="85"/>
      <c r="HB83" s="85"/>
      <c r="HC83" s="85"/>
      <c r="HD83" s="85"/>
      <c r="HE83" s="85"/>
      <c r="HF83" s="85"/>
      <c r="HG83" s="85"/>
      <c r="HH83" s="85"/>
      <c r="HI83" s="85"/>
      <c r="HJ83" s="85"/>
      <c r="HK83" s="85"/>
      <c r="HL83" s="85"/>
      <c r="HM83" s="85"/>
      <c r="HN83" s="85"/>
      <c r="HO83" s="85"/>
      <c r="HP83" s="85"/>
      <c r="HQ83" s="85"/>
      <c r="HR83" s="85"/>
      <c r="HS83" s="85"/>
      <c r="HT83" s="85"/>
      <c r="HU83" s="85"/>
      <c r="HV83" s="85"/>
      <c r="HW83" s="85"/>
      <c r="HX83" s="85"/>
      <c r="HY83" s="85"/>
      <c r="HZ83" s="85"/>
      <c r="IA83" s="85"/>
      <c r="IB83" s="85"/>
      <c r="IC83" s="85"/>
      <c r="ID83" s="85"/>
      <c r="IE83" s="85"/>
      <c r="IF83" s="85"/>
      <c r="IG83" s="85"/>
      <c r="IH83" s="85"/>
      <c r="II83" s="85"/>
      <c r="IJ83" s="85"/>
      <c r="IK83" s="85"/>
      <c r="IL83" s="85"/>
      <c r="IM83" s="85"/>
      <c r="IN83" s="85"/>
      <c r="IO83" s="85"/>
      <c r="IP83" s="85"/>
      <c r="IQ83" s="85"/>
      <c r="IR83" s="85"/>
      <c r="IS83" s="85"/>
      <c r="IT83" s="85"/>
      <c r="IU83" s="85"/>
      <c r="IV83" s="85"/>
    </row>
    <row r="84" spans="1:256" s="86" customFormat="1" x14ac:dyDescent="0.25">
      <c r="A84" s="84" t="s">
        <v>215</v>
      </c>
      <c r="B84" s="84"/>
      <c r="C84" s="84" t="s">
        <v>201</v>
      </c>
      <c r="D84" s="84"/>
      <c r="E84" s="84"/>
      <c r="F84" s="84"/>
      <c r="G84" s="118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5"/>
      <c r="CV84" s="85"/>
      <c r="CW84" s="85"/>
      <c r="CX84" s="85"/>
      <c r="CY84" s="85"/>
      <c r="CZ84" s="85"/>
      <c r="DA84" s="85"/>
      <c r="DB84" s="85"/>
      <c r="DC84" s="85"/>
      <c r="DD84" s="85"/>
      <c r="DE84" s="8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/>
      <c r="DQ84" s="85"/>
      <c r="DR84" s="85"/>
      <c r="DS84" s="85"/>
      <c r="DT84" s="85"/>
      <c r="DU84" s="85"/>
      <c r="DV84" s="85"/>
      <c r="DW84" s="85"/>
      <c r="DX84" s="85"/>
      <c r="DY84" s="85"/>
      <c r="DZ84" s="85"/>
      <c r="EA84" s="85"/>
      <c r="EB84" s="85"/>
      <c r="EC84" s="85"/>
      <c r="ED84" s="85"/>
      <c r="EE84" s="85"/>
      <c r="EF84" s="85"/>
      <c r="EG84" s="85"/>
      <c r="EH84" s="85"/>
      <c r="EI84" s="85"/>
      <c r="EJ84" s="85"/>
      <c r="EK84" s="85"/>
      <c r="EL84" s="85"/>
      <c r="EM84" s="85"/>
      <c r="EN84" s="85"/>
      <c r="EO84" s="85"/>
      <c r="EP84" s="85"/>
      <c r="EQ84" s="85"/>
      <c r="ER84" s="85"/>
      <c r="ES84" s="85"/>
      <c r="ET84" s="85"/>
      <c r="EU84" s="85"/>
      <c r="EV84" s="85"/>
      <c r="EW84" s="85"/>
      <c r="EX84" s="85"/>
      <c r="EY84" s="85"/>
      <c r="EZ84" s="85"/>
      <c r="FA84" s="85"/>
      <c r="FB84" s="85"/>
      <c r="FC84" s="85"/>
      <c r="FD84" s="85"/>
      <c r="FE84" s="85"/>
      <c r="FF84" s="85"/>
      <c r="FG84" s="85"/>
      <c r="FH84" s="85"/>
      <c r="FI84" s="85"/>
      <c r="FJ84" s="85"/>
      <c r="FK84" s="85"/>
      <c r="FL84" s="85"/>
      <c r="FM84" s="85"/>
      <c r="FN84" s="85"/>
      <c r="FO84" s="85"/>
      <c r="FP84" s="85"/>
      <c r="FQ84" s="85"/>
      <c r="FR84" s="85"/>
      <c r="FS84" s="85"/>
      <c r="FT84" s="85"/>
      <c r="FU84" s="85"/>
      <c r="FV84" s="85"/>
      <c r="FW84" s="85"/>
      <c r="FX84" s="85"/>
      <c r="FY84" s="85"/>
      <c r="FZ84" s="85"/>
      <c r="GA84" s="85"/>
      <c r="GB84" s="85"/>
      <c r="GC84" s="85"/>
      <c r="GD84" s="85"/>
      <c r="GE84" s="85"/>
      <c r="GF84" s="85"/>
      <c r="GG84" s="85"/>
      <c r="GH84" s="85"/>
      <c r="GI84" s="85"/>
      <c r="GJ84" s="85"/>
      <c r="GK84" s="85"/>
      <c r="GL84" s="85"/>
      <c r="GM84" s="85"/>
      <c r="GN84" s="85"/>
      <c r="GO84" s="85"/>
      <c r="GP84" s="85"/>
      <c r="GQ84" s="85"/>
      <c r="GR84" s="85"/>
      <c r="GS84" s="85"/>
      <c r="GT84" s="85"/>
      <c r="GU84" s="85"/>
      <c r="GV84" s="85"/>
      <c r="GW84" s="85"/>
      <c r="GX84" s="85"/>
      <c r="GY84" s="85"/>
      <c r="GZ84" s="85"/>
      <c r="HA84" s="85"/>
      <c r="HB84" s="85"/>
      <c r="HC84" s="85"/>
      <c r="HD84" s="85"/>
      <c r="HE84" s="85"/>
      <c r="HF84" s="85"/>
      <c r="HG84" s="85"/>
      <c r="HH84" s="85"/>
      <c r="HI84" s="85"/>
      <c r="HJ84" s="85"/>
      <c r="HK84" s="85"/>
      <c r="HL84" s="85"/>
      <c r="HM84" s="85"/>
      <c r="HN84" s="85"/>
      <c r="HO84" s="85"/>
      <c r="HP84" s="85"/>
      <c r="HQ84" s="85"/>
      <c r="HR84" s="85"/>
      <c r="HS84" s="85"/>
      <c r="HT84" s="85"/>
      <c r="HU84" s="85"/>
      <c r="HV84" s="85"/>
      <c r="HW84" s="85"/>
      <c r="HX84" s="85"/>
      <c r="HY84" s="85"/>
      <c r="HZ84" s="85"/>
      <c r="IA84" s="85"/>
      <c r="IB84" s="85"/>
      <c r="IC84" s="85"/>
      <c r="ID84" s="85"/>
      <c r="IE84" s="85"/>
      <c r="IF84" s="85"/>
      <c r="IG84" s="85"/>
      <c r="IH84" s="85"/>
      <c r="II84" s="85"/>
      <c r="IJ84" s="85"/>
      <c r="IK84" s="85"/>
      <c r="IL84" s="85"/>
      <c r="IM84" s="85"/>
      <c r="IN84" s="85"/>
      <c r="IO84" s="85"/>
      <c r="IP84" s="85"/>
      <c r="IQ84" s="85"/>
      <c r="IR84" s="85"/>
      <c r="IS84" s="85"/>
      <c r="IT84" s="85"/>
      <c r="IU84" s="85"/>
      <c r="IV84" s="85"/>
    </row>
    <row r="85" spans="1:256" s="86" customFormat="1" x14ac:dyDescent="0.25">
      <c r="A85" s="84"/>
      <c r="B85" s="84"/>
      <c r="C85" s="84" t="s">
        <v>111</v>
      </c>
      <c r="D85" s="84"/>
      <c r="E85" s="84"/>
      <c r="F85" s="84"/>
      <c r="G85" s="118">
        <v>1</v>
      </c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5"/>
      <c r="CV85" s="85"/>
      <c r="CW85" s="85"/>
      <c r="CX85" s="85"/>
      <c r="CY85" s="85"/>
      <c r="CZ85" s="85"/>
      <c r="DA85" s="85"/>
      <c r="DB85" s="85"/>
      <c r="DC85" s="85"/>
      <c r="DD85" s="85"/>
      <c r="DE85" s="85"/>
      <c r="DF85" s="85"/>
      <c r="DG85" s="85"/>
      <c r="DH85" s="85"/>
      <c r="DI85" s="85"/>
      <c r="DJ85" s="85"/>
      <c r="DK85" s="85"/>
      <c r="DL85" s="85"/>
      <c r="DM85" s="85"/>
      <c r="DN85" s="85"/>
      <c r="DO85" s="85"/>
      <c r="DP85" s="85"/>
      <c r="DQ85" s="85"/>
      <c r="DR85" s="85"/>
      <c r="DS85" s="85"/>
      <c r="DT85" s="85"/>
      <c r="DU85" s="85"/>
      <c r="DV85" s="85"/>
      <c r="DW85" s="85"/>
      <c r="DX85" s="85"/>
      <c r="DY85" s="85"/>
      <c r="DZ85" s="85"/>
      <c r="EA85" s="85"/>
      <c r="EB85" s="85"/>
      <c r="EC85" s="85"/>
      <c r="ED85" s="85"/>
      <c r="EE85" s="85"/>
      <c r="EF85" s="85"/>
      <c r="EG85" s="85"/>
      <c r="EH85" s="85"/>
      <c r="EI85" s="85"/>
      <c r="EJ85" s="85"/>
      <c r="EK85" s="85"/>
      <c r="EL85" s="85"/>
      <c r="EM85" s="85"/>
      <c r="EN85" s="85"/>
      <c r="EO85" s="85"/>
      <c r="EP85" s="85"/>
      <c r="EQ85" s="85"/>
      <c r="ER85" s="85"/>
      <c r="ES85" s="85"/>
      <c r="ET85" s="85"/>
      <c r="EU85" s="85"/>
      <c r="EV85" s="85"/>
      <c r="EW85" s="85"/>
      <c r="EX85" s="85"/>
      <c r="EY85" s="85"/>
      <c r="EZ85" s="85"/>
      <c r="FA85" s="85"/>
      <c r="FB85" s="85"/>
      <c r="FC85" s="85"/>
      <c r="FD85" s="85"/>
      <c r="FE85" s="85"/>
      <c r="FF85" s="85"/>
      <c r="FG85" s="85"/>
      <c r="FH85" s="85"/>
      <c r="FI85" s="85"/>
      <c r="FJ85" s="85"/>
      <c r="FK85" s="85"/>
      <c r="FL85" s="85"/>
      <c r="FM85" s="85"/>
      <c r="FN85" s="85"/>
      <c r="FO85" s="85"/>
      <c r="FP85" s="85"/>
      <c r="FQ85" s="85"/>
      <c r="FR85" s="85"/>
      <c r="FS85" s="85"/>
      <c r="FT85" s="85"/>
      <c r="FU85" s="85"/>
      <c r="FV85" s="85"/>
      <c r="FW85" s="85"/>
      <c r="FX85" s="85"/>
      <c r="FY85" s="85"/>
      <c r="FZ85" s="85"/>
      <c r="GA85" s="85"/>
      <c r="GB85" s="85"/>
      <c r="GC85" s="85"/>
      <c r="GD85" s="85"/>
      <c r="GE85" s="85"/>
      <c r="GF85" s="85"/>
      <c r="GG85" s="85"/>
      <c r="GH85" s="85"/>
      <c r="GI85" s="85"/>
      <c r="GJ85" s="85"/>
      <c r="GK85" s="85"/>
      <c r="GL85" s="85"/>
      <c r="GM85" s="85"/>
      <c r="GN85" s="85"/>
      <c r="GO85" s="85"/>
      <c r="GP85" s="85"/>
      <c r="GQ85" s="85"/>
      <c r="GR85" s="85"/>
      <c r="GS85" s="85"/>
      <c r="GT85" s="85"/>
      <c r="GU85" s="85"/>
      <c r="GV85" s="85"/>
      <c r="GW85" s="85"/>
      <c r="GX85" s="85"/>
      <c r="GY85" s="85"/>
      <c r="GZ85" s="85"/>
      <c r="HA85" s="85"/>
      <c r="HB85" s="85"/>
      <c r="HC85" s="85"/>
      <c r="HD85" s="85"/>
      <c r="HE85" s="85"/>
      <c r="HF85" s="85"/>
      <c r="HG85" s="85"/>
      <c r="HH85" s="85"/>
      <c r="HI85" s="85"/>
      <c r="HJ85" s="85"/>
      <c r="HK85" s="85"/>
      <c r="HL85" s="85"/>
      <c r="HM85" s="85"/>
      <c r="HN85" s="85"/>
      <c r="HO85" s="85"/>
      <c r="HP85" s="85"/>
      <c r="HQ85" s="85"/>
      <c r="HR85" s="85"/>
      <c r="HS85" s="85"/>
      <c r="HT85" s="85"/>
      <c r="HU85" s="85"/>
      <c r="HV85" s="85"/>
      <c r="HW85" s="85"/>
      <c r="HX85" s="85"/>
      <c r="HY85" s="85"/>
      <c r="HZ85" s="85"/>
      <c r="IA85" s="85"/>
      <c r="IB85" s="85"/>
      <c r="IC85" s="85"/>
      <c r="ID85" s="85"/>
      <c r="IE85" s="85"/>
      <c r="IF85" s="85"/>
      <c r="IG85" s="85"/>
      <c r="IH85" s="85"/>
      <c r="II85" s="85"/>
      <c r="IJ85" s="85"/>
      <c r="IK85" s="85"/>
      <c r="IL85" s="85"/>
      <c r="IM85" s="85"/>
      <c r="IN85" s="85"/>
      <c r="IO85" s="85"/>
      <c r="IP85" s="85"/>
      <c r="IQ85" s="85"/>
      <c r="IR85" s="85"/>
      <c r="IS85" s="85"/>
      <c r="IT85" s="85"/>
      <c r="IU85" s="85"/>
      <c r="IV85" s="85"/>
    </row>
    <row r="86" spans="1:256" s="86" customFormat="1" x14ac:dyDescent="0.25">
      <c r="A86" s="84"/>
      <c r="B86" s="84"/>
      <c r="C86" s="84"/>
      <c r="D86" s="84"/>
      <c r="E86" s="84"/>
      <c r="F86" s="84"/>
      <c r="G86" s="118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  <c r="CJ86" s="85"/>
      <c r="CK86" s="85"/>
      <c r="CL86" s="85"/>
      <c r="CM86" s="85"/>
      <c r="CN86" s="85"/>
      <c r="CO86" s="85"/>
      <c r="CP86" s="85"/>
      <c r="CQ86" s="85"/>
      <c r="CR86" s="85"/>
      <c r="CS86" s="85"/>
      <c r="CT86" s="85"/>
      <c r="CU86" s="85"/>
      <c r="CV86" s="85"/>
      <c r="CW86" s="85"/>
      <c r="CX86" s="85"/>
      <c r="CY86" s="85"/>
      <c r="CZ86" s="85"/>
      <c r="DA86" s="85"/>
      <c r="DB86" s="85"/>
      <c r="DC86" s="85"/>
      <c r="DD86" s="85"/>
      <c r="DE86" s="85"/>
      <c r="DF86" s="85"/>
      <c r="DG86" s="85"/>
      <c r="DH86" s="85"/>
      <c r="DI86" s="85"/>
      <c r="DJ86" s="85"/>
      <c r="DK86" s="85"/>
      <c r="DL86" s="85"/>
      <c r="DM86" s="85"/>
      <c r="DN86" s="85"/>
      <c r="DO86" s="85"/>
      <c r="DP86" s="85"/>
      <c r="DQ86" s="85"/>
      <c r="DR86" s="85"/>
      <c r="DS86" s="85"/>
      <c r="DT86" s="85"/>
      <c r="DU86" s="85"/>
      <c r="DV86" s="85"/>
      <c r="DW86" s="85"/>
      <c r="DX86" s="85"/>
      <c r="DY86" s="85"/>
      <c r="DZ86" s="85"/>
      <c r="EA86" s="85"/>
      <c r="EB86" s="85"/>
      <c r="EC86" s="85"/>
      <c r="ED86" s="85"/>
      <c r="EE86" s="85"/>
      <c r="EF86" s="85"/>
      <c r="EG86" s="85"/>
      <c r="EH86" s="85"/>
      <c r="EI86" s="85"/>
      <c r="EJ86" s="85"/>
      <c r="EK86" s="85"/>
      <c r="EL86" s="85"/>
      <c r="EM86" s="85"/>
      <c r="EN86" s="85"/>
      <c r="EO86" s="85"/>
      <c r="EP86" s="85"/>
      <c r="EQ86" s="85"/>
      <c r="ER86" s="85"/>
      <c r="ES86" s="85"/>
      <c r="ET86" s="85"/>
      <c r="EU86" s="85"/>
      <c r="EV86" s="85"/>
      <c r="EW86" s="85"/>
      <c r="EX86" s="85"/>
      <c r="EY86" s="85"/>
      <c r="EZ86" s="85"/>
      <c r="FA86" s="85"/>
      <c r="FB86" s="85"/>
      <c r="FC86" s="85"/>
      <c r="FD86" s="85"/>
      <c r="FE86" s="85"/>
      <c r="FF86" s="85"/>
      <c r="FG86" s="85"/>
      <c r="FH86" s="85"/>
      <c r="FI86" s="85"/>
      <c r="FJ86" s="85"/>
      <c r="FK86" s="85"/>
      <c r="FL86" s="85"/>
      <c r="FM86" s="85"/>
      <c r="FN86" s="85"/>
      <c r="FO86" s="85"/>
      <c r="FP86" s="85"/>
      <c r="FQ86" s="85"/>
      <c r="FR86" s="85"/>
      <c r="FS86" s="85"/>
      <c r="FT86" s="85"/>
      <c r="FU86" s="85"/>
      <c r="FV86" s="85"/>
      <c r="FW86" s="85"/>
      <c r="FX86" s="85"/>
      <c r="FY86" s="85"/>
      <c r="FZ86" s="85"/>
      <c r="GA86" s="85"/>
      <c r="GB86" s="85"/>
      <c r="GC86" s="85"/>
      <c r="GD86" s="85"/>
      <c r="GE86" s="85"/>
      <c r="GF86" s="85"/>
      <c r="GG86" s="85"/>
      <c r="GH86" s="85"/>
      <c r="GI86" s="85"/>
      <c r="GJ86" s="85"/>
      <c r="GK86" s="85"/>
      <c r="GL86" s="85"/>
      <c r="GM86" s="85"/>
      <c r="GN86" s="85"/>
      <c r="GO86" s="85"/>
      <c r="GP86" s="85"/>
      <c r="GQ86" s="85"/>
      <c r="GR86" s="85"/>
      <c r="GS86" s="85"/>
      <c r="GT86" s="85"/>
      <c r="GU86" s="85"/>
      <c r="GV86" s="85"/>
      <c r="GW86" s="85"/>
      <c r="GX86" s="85"/>
      <c r="GY86" s="85"/>
      <c r="GZ86" s="85"/>
      <c r="HA86" s="85"/>
      <c r="HB86" s="85"/>
      <c r="HC86" s="85"/>
      <c r="HD86" s="85"/>
      <c r="HE86" s="85"/>
      <c r="HF86" s="85"/>
      <c r="HG86" s="85"/>
      <c r="HH86" s="85"/>
      <c r="HI86" s="85"/>
      <c r="HJ86" s="85"/>
      <c r="HK86" s="85"/>
      <c r="HL86" s="85"/>
      <c r="HM86" s="85"/>
      <c r="HN86" s="85"/>
      <c r="HO86" s="85"/>
      <c r="HP86" s="85"/>
      <c r="HQ86" s="85"/>
      <c r="HR86" s="85"/>
      <c r="HS86" s="85"/>
      <c r="HT86" s="85"/>
      <c r="HU86" s="85"/>
      <c r="HV86" s="85"/>
      <c r="HW86" s="85"/>
      <c r="HX86" s="85"/>
      <c r="HY86" s="85"/>
      <c r="HZ86" s="85"/>
      <c r="IA86" s="85"/>
      <c r="IB86" s="85"/>
      <c r="IC86" s="85"/>
      <c r="ID86" s="85"/>
      <c r="IE86" s="85"/>
      <c r="IF86" s="85"/>
      <c r="IG86" s="85"/>
      <c r="IH86" s="85"/>
      <c r="II86" s="85"/>
      <c r="IJ86" s="85"/>
      <c r="IK86" s="85"/>
      <c r="IL86" s="85"/>
      <c r="IM86" s="85"/>
      <c r="IN86" s="85"/>
      <c r="IO86" s="85"/>
      <c r="IP86" s="85"/>
      <c r="IQ86" s="85"/>
      <c r="IR86" s="85"/>
      <c r="IS86" s="85"/>
      <c r="IT86" s="85"/>
      <c r="IU86" s="85"/>
      <c r="IV86" s="85"/>
    </row>
    <row r="87" spans="1:256" s="86" customFormat="1" x14ac:dyDescent="0.25">
      <c r="A87" s="84" t="s">
        <v>259</v>
      </c>
      <c r="B87" s="84"/>
      <c r="C87" s="84"/>
      <c r="D87" s="84"/>
      <c r="E87" s="84"/>
      <c r="F87" s="84"/>
      <c r="G87" s="118">
        <v>1</v>
      </c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  <c r="CI87" s="85"/>
      <c r="CJ87" s="85"/>
      <c r="CK87" s="85"/>
      <c r="CL87" s="85"/>
      <c r="CM87" s="85"/>
      <c r="CN87" s="85"/>
      <c r="CO87" s="85"/>
      <c r="CP87" s="85"/>
      <c r="CQ87" s="85"/>
      <c r="CR87" s="85"/>
      <c r="CS87" s="85"/>
      <c r="CT87" s="85"/>
      <c r="CU87" s="85"/>
      <c r="CV87" s="85"/>
      <c r="CW87" s="85"/>
      <c r="CX87" s="85"/>
      <c r="CY87" s="85"/>
      <c r="CZ87" s="85"/>
      <c r="DA87" s="85"/>
      <c r="DB87" s="85"/>
      <c r="DC87" s="85"/>
      <c r="DD87" s="85"/>
      <c r="DE87" s="85"/>
      <c r="DF87" s="85"/>
      <c r="DG87" s="85"/>
      <c r="DH87" s="85"/>
      <c r="DI87" s="85"/>
      <c r="DJ87" s="85"/>
      <c r="DK87" s="85"/>
      <c r="DL87" s="85"/>
      <c r="DM87" s="85"/>
      <c r="DN87" s="85"/>
      <c r="DO87" s="85"/>
      <c r="DP87" s="85"/>
      <c r="DQ87" s="85"/>
      <c r="DR87" s="85"/>
      <c r="DS87" s="85"/>
      <c r="DT87" s="85"/>
      <c r="DU87" s="85"/>
      <c r="DV87" s="85"/>
      <c r="DW87" s="85"/>
      <c r="DX87" s="85"/>
      <c r="DY87" s="85"/>
      <c r="DZ87" s="85"/>
      <c r="EA87" s="85"/>
      <c r="EB87" s="85"/>
      <c r="EC87" s="85"/>
      <c r="ED87" s="85"/>
      <c r="EE87" s="85"/>
      <c r="EF87" s="85"/>
      <c r="EG87" s="85"/>
      <c r="EH87" s="85"/>
      <c r="EI87" s="85"/>
      <c r="EJ87" s="85"/>
      <c r="EK87" s="85"/>
      <c r="EL87" s="85"/>
      <c r="EM87" s="85"/>
      <c r="EN87" s="85"/>
      <c r="EO87" s="85"/>
      <c r="EP87" s="85"/>
      <c r="EQ87" s="85"/>
      <c r="ER87" s="85"/>
      <c r="ES87" s="85"/>
      <c r="ET87" s="85"/>
      <c r="EU87" s="85"/>
      <c r="EV87" s="85"/>
      <c r="EW87" s="85"/>
      <c r="EX87" s="85"/>
      <c r="EY87" s="85"/>
      <c r="EZ87" s="85"/>
      <c r="FA87" s="85"/>
      <c r="FB87" s="85"/>
      <c r="FC87" s="85"/>
      <c r="FD87" s="85"/>
      <c r="FE87" s="85"/>
      <c r="FF87" s="85"/>
      <c r="FG87" s="85"/>
      <c r="FH87" s="85"/>
      <c r="FI87" s="85"/>
      <c r="FJ87" s="85"/>
      <c r="FK87" s="85"/>
      <c r="FL87" s="85"/>
      <c r="FM87" s="85"/>
      <c r="FN87" s="85"/>
      <c r="FO87" s="85"/>
      <c r="FP87" s="85"/>
      <c r="FQ87" s="85"/>
      <c r="FR87" s="85"/>
      <c r="FS87" s="85"/>
      <c r="FT87" s="85"/>
      <c r="FU87" s="85"/>
      <c r="FV87" s="85"/>
      <c r="FW87" s="85"/>
      <c r="FX87" s="85"/>
      <c r="FY87" s="85"/>
      <c r="FZ87" s="85"/>
      <c r="GA87" s="85"/>
      <c r="GB87" s="85"/>
      <c r="GC87" s="85"/>
      <c r="GD87" s="85"/>
      <c r="GE87" s="85"/>
      <c r="GF87" s="85"/>
      <c r="GG87" s="85"/>
      <c r="GH87" s="85"/>
      <c r="GI87" s="85"/>
      <c r="GJ87" s="85"/>
      <c r="GK87" s="85"/>
      <c r="GL87" s="85"/>
      <c r="GM87" s="85"/>
      <c r="GN87" s="85"/>
      <c r="GO87" s="85"/>
      <c r="GP87" s="85"/>
      <c r="GQ87" s="85"/>
      <c r="GR87" s="85"/>
      <c r="GS87" s="85"/>
      <c r="GT87" s="85"/>
      <c r="GU87" s="85"/>
      <c r="GV87" s="85"/>
      <c r="GW87" s="85"/>
      <c r="GX87" s="85"/>
      <c r="GY87" s="85"/>
      <c r="GZ87" s="85"/>
      <c r="HA87" s="85"/>
      <c r="HB87" s="85"/>
      <c r="HC87" s="85"/>
      <c r="HD87" s="85"/>
      <c r="HE87" s="85"/>
      <c r="HF87" s="85"/>
      <c r="HG87" s="85"/>
      <c r="HH87" s="85"/>
      <c r="HI87" s="85"/>
      <c r="HJ87" s="85"/>
      <c r="HK87" s="85"/>
      <c r="HL87" s="85"/>
      <c r="HM87" s="85"/>
      <c r="HN87" s="85"/>
      <c r="HO87" s="85"/>
      <c r="HP87" s="85"/>
      <c r="HQ87" s="85"/>
      <c r="HR87" s="85"/>
      <c r="HS87" s="85"/>
      <c r="HT87" s="85"/>
      <c r="HU87" s="85"/>
      <c r="HV87" s="85"/>
      <c r="HW87" s="85"/>
      <c r="HX87" s="85"/>
      <c r="HY87" s="85"/>
      <c r="HZ87" s="85"/>
      <c r="IA87" s="85"/>
      <c r="IB87" s="85"/>
      <c r="IC87" s="85"/>
      <c r="ID87" s="85"/>
      <c r="IE87" s="85"/>
      <c r="IF87" s="85"/>
      <c r="IG87" s="85"/>
      <c r="IH87" s="85"/>
      <c r="II87" s="85"/>
      <c r="IJ87" s="85"/>
      <c r="IK87" s="85"/>
      <c r="IL87" s="85"/>
      <c r="IM87" s="85"/>
      <c r="IN87" s="85"/>
      <c r="IO87" s="85"/>
      <c r="IP87" s="85"/>
      <c r="IQ87" s="85"/>
      <c r="IR87" s="85"/>
      <c r="IS87" s="85"/>
      <c r="IT87" s="85"/>
      <c r="IU87" s="85"/>
      <c r="IV87" s="85"/>
    </row>
    <row r="88" spans="1:256" s="86" customFormat="1" x14ac:dyDescent="0.25">
      <c r="A88" s="84"/>
      <c r="B88" s="84"/>
      <c r="C88" s="84"/>
      <c r="D88" s="84"/>
      <c r="E88" s="84"/>
      <c r="F88" s="84"/>
      <c r="G88" s="118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5"/>
      <c r="DE88" s="85"/>
      <c r="DF88" s="85"/>
      <c r="DG88" s="85"/>
      <c r="DH88" s="85"/>
      <c r="DI88" s="85"/>
      <c r="DJ88" s="85"/>
      <c r="DK88" s="85"/>
      <c r="DL88" s="85"/>
      <c r="DM88" s="85"/>
      <c r="DN88" s="85"/>
      <c r="DO88" s="85"/>
      <c r="DP88" s="85"/>
      <c r="DQ88" s="85"/>
      <c r="DR88" s="85"/>
      <c r="DS88" s="85"/>
      <c r="DT88" s="85"/>
      <c r="DU88" s="85"/>
      <c r="DV88" s="85"/>
      <c r="DW88" s="85"/>
      <c r="DX88" s="85"/>
      <c r="DY88" s="85"/>
      <c r="DZ88" s="85"/>
      <c r="EA88" s="85"/>
      <c r="EB88" s="85"/>
      <c r="EC88" s="85"/>
      <c r="ED88" s="85"/>
      <c r="EE88" s="85"/>
      <c r="EF88" s="85"/>
      <c r="EG88" s="85"/>
      <c r="EH88" s="85"/>
      <c r="EI88" s="85"/>
      <c r="EJ88" s="85"/>
      <c r="EK88" s="85"/>
      <c r="EL88" s="85"/>
      <c r="EM88" s="85"/>
      <c r="EN88" s="85"/>
      <c r="EO88" s="85"/>
      <c r="EP88" s="85"/>
      <c r="EQ88" s="85"/>
      <c r="ER88" s="85"/>
      <c r="ES88" s="85"/>
      <c r="ET88" s="85"/>
      <c r="EU88" s="85"/>
      <c r="EV88" s="85"/>
      <c r="EW88" s="85"/>
      <c r="EX88" s="85"/>
      <c r="EY88" s="85"/>
      <c r="EZ88" s="85"/>
      <c r="FA88" s="85"/>
      <c r="FB88" s="85"/>
      <c r="FC88" s="85"/>
      <c r="FD88" s="85"/>
      <c r="FE88" s="85"/>
      <c r="FF88" s="85"/>
      <c r="FG88" s="85"/>
      <c r="FH88" s="85"/>
      <c r="FI88" s="85"/>
      <c r="FJ88" s="85"/>
      <c r="FK88" s="85"/>
      <c r="FL88" s="85"/>
      <c r="FM88" s="85"/>
      <c r="FN88" s="85"/>
      <c r="FO88" s="85"/>
      <c r="FP88" s="85"/>
      <c r="FQ88" s="85"/>
      <c r="FR88" s="85"/>
      <c r="FS88" s="85"/>
      <c r="FT88" s="85"/>
      <c r="FU88" s="85"/>
      <c r="FV88" s="85"/>
      <c r="FW88" s="85"/>
      <c r="FX88" s="85"/>
      <c r="FY88" s="85"/>
      <c r="FZ88" s="85"/>
      <c r="GA88" s="85"/>
      <c r="GB88" s="85"/>
      <c r="GC88" s="85"/>
      <c r="GD88" s="85"/>
      <c r="GE88" s="85"/>
      <c r="GF88" s="85"/>
      <c r="GG88" s="85"/>
      <c r="GH88" s="85"/>
      <c r="GI88" s="85"/>
      <c r="GJ88" s="85"/>
      <c r="GK88" s="85"/>
      <c r="GL88" s="85"/>
      <c r="GM88" s="85"/>
      <c r="GN88" s="85"/>
      <c r="GO88" s="85"/>
      <c r="GP88" s="85"/>
      <c r="GQ88" s="85"/>
      <c r="GR88" s="85"/>
      <c r="GS88" s="85"/>
      <c r="GT88" s="85"/>
      <c r="GU88" s="85"/>
      <c r="GV88" s="85"/>
      <c r="GW88" s="85"/>
      <c r="GX88" s="85"/>
      <c r="GY88" s="85"/>
      <c r="GZ88" s="85"/>
      <c r="HA88" s="85"/>
      <c r="HB88" s="85"/>
      <c r="HC88" s="85"/>
      <c r="HD88" s="85"/>
      <c r="HE88" s="85"/>
      <c r="HF88" s="85"/>
      <c r="HG88" s="85"/>
      <c r="HH88" s="85"/>
      <c r="HI88" s="85"/>
      <c r="HJ88" s="85"/>
      <c r="HK88" s="85"/>
      <c r="HL88" s="85"/>
      <c r="HM88" s="85"/>
      <c r="HN88" s="85"/>
      <c r="HO88" s="85"/>
      <c r="HP88" s="85"/>
      <c r="HQ88" s="85"/>
      <c r="HR88" s="85"/>
      <c r="HS88" s="85"/>
      <c r="HT88" s="85"/>
      <c r="HU88" s="85"/>
      <c r="HV88" s="85"/>
      <c r="HW88" s="85"/>
      <c r="HX88" s="85"/>
      <c r="HY88" s="85"/>
      <c r="HZ88" s="85"/>
      <c r="IA88" s="85"/>
      <c r="IB88" s="85"/>
      <c r="IC88" s="85"/>
      <c r="ID88" s="85"/>
      <c r="IE88" s="85"/>
      <c r="IF88" s="85"/>
      <c r="IG88" s="85"/>
      <c r="IH88" s="85"/>
      <c r="II88" s="85"/>
      <c r="IJ88" s="85"/>
      <c r="IK88" s="85"/>
      <c r="IL88" s="85"/>
      <c r="IM88" s="85"/>
      <c r="IN88" s="85"/>
      <c r="IO88" s="85"/>
      <c r="IP88" s="85"/>
      <c r="IQ88" s="85"/>
      <c r="IR88" s="85"/>
      <c r="IS88" s="85"/>
      <c r="IT88" s="85"/>
      <c r="IU88" s="85"/>
      <c r="IV88" s="85"/>
    </row>
    <row r="89" spans="1:256" s="86" customFormat="1" x14ac:dyDescent="0.25">
      <c r="A89" s="84"/>
      <c r="B89" s="84"/>
      <c r="C89" s="84"/>
      <c r="D89" s="84"/>
      <c r="E89" s="84"/>
      <c r="F89" s="84"/>
      <c r="G89" s="118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  <c r="CI89" s="85"/>
      <c r="CJ89" s="85"/>
      <c r="CK89" s="85"/>
      <c r="CL89" s="85"/>
      <c r="CM89" s="85"/>
      <c r="CN89" s="85"/>
      <c r="CO89" s="85"/>
      <c r="CP89" s="85"/>
      <c r="CQ89" s="85"/>
      <c r="CR89" s="85"/>
      <c r="CS89" s="85"/>
      <c r="CT89" s="85"/>
      <c r="CU89" s="85"/>
      <c r="CV89" s="85"/>
      <c r="CW89" s="85"/>
      <c r="CX89" s="85"/>
      <c r="CY89" s="85"/>
      <c r="CZ89" s="85"/>
      <c r="DA89" s="85"/>
      <c r="DB89" s="85"/>
      <c r="DC89" s="85"/>
      <c r="DD89" s="85"/>
      <c r="DE89" s="85"/>
      <c r="DF89" s="85"/>
      <c r="DG89" s="85"/>
      <c r="DH89" s="85"/>
      <c r="DI89" s="85"/>
      <c r="DJ89" s="85"/>
      <c r="DK89" s="85"/>
      <c r="DL89" s="85"/>
      <c r="DM89" s="85"/>
      <c r="DN89" s="85"/>
      <c r="DO89" s="85"/>
      <c r="DP89" s="85"/>
      <c r="DQ89" s="85"/>
      <c r="DR89" s="85"/>
      <c r="DS89" s="85"/>
      <c r="DT89" s="85"/>
      <c r="DU89" s="85"/>
      <c r="DV89" s="85"/>
      <c r="DW89" s="85"/>
      <c r="DX89" s="85"/>
      <c r="DY89" s="85"/>
      <c r="DZ89" s="85"/>
      <c r="EA89" s="85"/>
      <c r="EB89" s="85"/>
      <c r="EC89" s="85"/>
      <c r="ED89" s="85"/>
      <c r="EE89" s="85"/>
      <c r="EF89" s="85"/>
      <c r="EG89" s="85"/>
      <c r="EH89" s="85"/>
      <c r="EI89" s="85"/>
      <c r="EJ89" s="85"/>
      <c r="EK89" s="85"/>
      <c r="EL89" s="85"/>
      <c r="EM89" s="85"/>
      <c r="EN89" s="85"/>
      <c r="EO89" s="85"/>
      <c r="EP89" s="85"/>
      <c r="EQ89" s="85"/>
      <c r="ER89" s="85"/>
      <c r="ES89" s="85"/>
      <c r="ET89" s="85"/>
      <c r="EU89" s="85"/>
      <c r="EV89" s="85"/>
      <c r="EW89" s="85"/>
      <c r="EX89" s="85"/>
      <c r="EY89" s="85"/>
      <c r="EZ89" s="85"/>
      <c r="FA89" s="85"/>
      <c r="FB89" s="85"/>
      <c r="FC89" s="85"/>
      <c r="FD89" s="85"/>
      <c r="FE89" s="85"/>
      <c r="FF89" s="85"/>
      <c r="FG89" s="85"/>
      <c r="FH89" s="85"/>
      <c r="FI89" s="85"/>
      <c r="FJ89" s="85"/>
      <c r="FK89" s="85"/>
      <c r="FL89" s="85"/>
      <c r="FM89" s="85"/>
      <c r="FN89" s="85"/>
      <c r="FO89" s="85"/>
      <c r="FP89" s="85"/>
      <c r="FQ89" s="85"/>
      <c r="FR89" s="85"/>
      <c r="FS89" s="85"/>
      <c r="FT89" s="85"/>
      <c r="FU89" s="85"/>
      <c r="FV89" s="85"/>
      <c r="FW89" s="85"/>
      <c r="FX89" s="85"/>
      <c r="FY89" s="85"/>
      <c r="FZ89" s="85"/>
      <c r="GA89" s="85"/>
      <c r="GB89" s="85"/>
      <c r="GC89" s="85"/>
      <c r="GD89" s="85"/>
      <c r="GE89" s="85"/>
      <c r="GF89" s="85"/>
      <c r="GG89" s="85"/>
      <c r="GH89" s="85"/>
      <c r="GI89" s="85"/>
      <c r="GJ89" s="85"/>
      <c r="GK89" s="85"/>
      <c r="GL89" s="85"/>
      <c r="GM89" s="85"/>
      <c r="GN89" s="85"/>
      <c r="GO89" s="85"/>
      <c r="GP89" s="85"/>
      <c r="GQ89" s="85"/>
      <c r="GR89" s="85"/>
      <c r="GS89" s="85"/>
      <c r="GT89" s="85"/>
      <c r="GU89" s="85"/>
      <c r="GV89" s="85"/>
      <c r="GW89" s="85"/>
      <c r="GX89" s="85"/>
      <c r="GY89" s="85"/>
      <c r="GZ89" s="85"/>
      <c r="HA89" s="85"/>
      <c r="HB89" s="85"/>
      <c r="HC89" s="85"/>
      <c r="HD89" s="85"/>
      <c r="HE89" s="85"/>
      <c r="HF89" s="85"/>
      <c r="HG89" s="85"/>
      <c r="HH89" s="85"/>
      <c r="HI89" s="85"/>
      <c r="HJ89" s="85"/>
      <c r="HK89" s="85"/>
      <c r="HL89" s="85"/>
      <c r="HM89" s="85"/>
      <c r="HN89" s="85"/>
      <c r="HO89" s="85"/>
      <c r="HP89" s="85"/>
      <c r="HQ89" s="85"/>
      <c r="HR89" s="85"/>
      <c r="HS89" s="85"/>
      <c r="HT89" s="85"/>
      <c r="HU89" s="85"/>
      <c r="HV89" s="85"/>
      <c r="HW89" s="85"/>
      <c r="HX89" s="85"/>
      <c r="HY89" s="85"/>
      <c r="HZ89" s="85"/>
      <c r="IA89" s="85"/>
      <c r="IB89" s="85"/>
      <c r="IC89" s="85"/>
      <c r="ID89" s="85"/>
      <c r="IE89" s="85"/>
      <c r="IF89" s="85"/>
      <c r="IG89" s="85"/>
      <c r="IH89" s="85"/>
      <c r="II89" s="85"/>
      <c r="IJ89" s="85"/>
      <c r="IK89" s="85"/>
      <c r="IL89" s="85"/>
      <c r="IM89" s="85"/>
      <c r="IN89" s="85"/>
      <c r="IO89" s="85"/>
      <c r="IP89" s="85"/>
      <c r="IQ89" s="85"/>
      <c r="IR89" s="85"/>
      <c r="IS89" s="85"/>
      <c r="IT89" s="85"/>
      <c r="IU89" s="85"/>
      <c r="IV89" s="85"/>
    </row>
    <row r="90" spans="1:256" x14ac:dyDescent="0.25">
      <c r="A90" s="84"/>
      <c r="H90" s="86"/>
    </row>
    <row r="91" spans="1:256" x14ac:dyDescent="0.25">
      <c r="A91" s="98" t="s">
        <v>100</v>
      </c>
      <c r="G91" s="118">
        <v>1</v>
      </c>
      <c r="H91" s="86"/>
    </row>
    <row r="92" spans="1:256" x14ac:dyDescent="0.25">
      <c r="A92" s="84"/>
    </row>
    <row r="93" spans="1:256" x14ac:dyDescent="0.25">
      <c r="A93" s="84"/>
      <c r="G93" s="118"/>
      <c r="H93" s="119"/>
    </row>
    <row r="94" spans="1:256" x14ac:dyDescent="0.25">
      <c r="A94" s="84"/>
      <c r="G94" s="118"/>
      <c r="H94" s="119"/>
    </row>
    <row r="95" spans="1:256" x14ac:dyDescent="0.25">
      <c r="A95" s="84"/>
      <c r="G95" s="118"/>
      <c r="H95" s="119"/>
    </row>
    <row r="96" spans="1:256" x14ac:dyDescent="0.25">
      <c r="A96" s="84"/>
      <c r="G96" s="118"/>
      <c r="H96" s="119"/>
    </row>
    <row r="97" spans="1:8" x14ac:dyDescent="0.25">
      <c r="A97" s="84"/>
      <c r="G97" s="118"/>
      <c r="H97" s="119"/>
    </row>
    <row r="98" spans="1:8" x14ac:dyDescent="0.25">
      <c r="A98" s="84"/>
      <c r="G98" s="118"/>
      <c r="H98" s="119"/>
    </row>
    <row r="99" spans="1:8" x14ac:dyDescent="0.25">
      <c r="A99" s="84"/>
    </row>
    <row r="100" spans="1:8" x14ac:dyDescent="0.25">
      <c r="A100" s="84"/>
    </row>
    <row r="101" spans="1:8" x14ac:dyDescent="0.25">
      <c r="A101" s="84"/>
    </row>
    <row r="102" spans="1:8" x14ac:dyDescent="0.25">
      <c r="A102" s="84"/>
    </row>
    <row r="103" spans="1:8" x14ac:dyDescent="0.25">
      <c r="A103" s="84"/>
    </row>
    <row r="104" spans="1:8" x14ac:dyDescent="0.25">
      <c r="A104" s="84"/>
    </row>
    <row r="105" spans="1:8" x14ac:dyDescent="0.25">
      <c r="A105" s="84"/>
    </row>
    <row r="106" spans="1:8" x14ac:dyDescent="0.25">
      <c r="A106" s="84"/>
    </row>
    <row r="107" spans="1:8" x14ac:dyDescent="0.25">
      <c r="A107" s="87"/>
      <c r="H107" s="120"/>
    </row>
    <row r="108" spans="1:8" x14ac:dyDescent="0.25">
      <c r="A108" s="87"/>
      <c r="H108" s="120"/>
    </row>
    <row r="109" spans="1:8" x14ac:dyDescent="0.25">
      <c r="A109" s="87"/>
      <c r="H109" s="120"/>
    </row>
    <row r="110" spans="1:8" x14ac:dyDescent="0.25">
      <c r="A110" s="87"/>
      <c r="H110" s="120"/>
    </row>
  </sheetData>
  <sheetProtection selectLockedCells="1"/>
  <mergeCells count="1">
    <mergeCell ref="A13:H13"/>
  </mergeCells>
  <phoneticPr fontId="20" type="noConversion"/>
  <conditionalFormatting sqref="H111 H99:H106">
    <cfRule type="containsErrors" dxfId="111" priority="172">
      <formula>ISERROR(H99)</formula>
    </cfRule>
  </conditionalFormatting>
  <pageMargins left="0.98425196850393704" right="0.59055118110236227" top="0.59055118110236227" bottom="0.78740157480314965" header="0.39370078740157483" footer="0.59055118110236227"/>
  <pageSetup paperSize="9" scale="61" firstPageNumber="2" orientation="portrait" useFirstPageNumber="1" r:id="rId1"/>
  <headerFooter alignWithMargins="0">
    <oddFooter>&amp;L&amp;8&amp;F&amp;R&amp;8&amp;A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9">
    <pageSetUpPr fitToPage="1"/>
  </sheetPr>
  <dimension ref="A2:F71"/>
  <sheetViews>
    <sheetView view="pageBreakPreview" zoomScaleNormal="100" zoomScaleSheetLayoutView="100" workbookViewId="0"/>
  </sheetViews>
  <sheetFormatPr defaultColWidth="8" defaultRowHeight="13.2" x14ac:dyDescent="0.25"/>
  <cols>
    <col min="1" max="1" width="6.81640625" style="85" customWidth="1"/>
    <col min="2" max="2" width="5.08984375" style="85" customWidth="1"/>
    <col min="3" max="3" width="47.90625" style="84" customWidth="1"/>
    <col min="4" max="4" width="2.90625" style="85" customWidth="1"/>
    <col min="5" max="5" width="2.08984375" style="85" customWidth="1"/>
    <col min="6" max="6" width="12" style="85" customWidth="1"/>
    <col min="7" max="16384" width="8" style="85"/>
  </cols>
  <sheetData>
    <row r="2" spans="1:6" x14ac:dyDescent="0.25">
      <c r="A2" s="94"/>
      <c r="B2" s="158"/>
      <c r="C2" s="117"/>
    </row>
    <row r="3" spans="1:6" x14ac:dyDescent="0.25">
      <c r="A3" s="94"/>
      <c r="B3" s="94"/>
      <c r="C3" s="117"/>
    </row>
    <row r="4" spans="1:6" x14ac:dyDescent="0.25">
      <c r="A4" s="94" t="str">
        <f>'BoQ TOC'!A9</f>
        <v>TENDER  NUMBER: ZNB00691/00000/00/HOD/INF/21/T</v>
      </c>
      <c r="B4" s="94"/>
      <c r="C4" s="117"/>
    </row>
    <row r="6" spans="1:6" x14ac:dyDescent="0.25">
      <c r="A6" s="85" t="s">
        <v>2</v>
      </c>
    </row>
    <row r="8" spans="1:6" x14ac:dyDescent="0.25">
      <c r="A8" s="462" t="str">
        <f>'BoQ TOC'!A13</f>
        <v xml:space="preserve">PROFESSIONAL CONSULTING ENGINEERING SERVICES FOR: THE CONSTRUCTION OF EARTHWORKS, ROAD PRISM DRAINAGE, LAYERWORKS, SURFACING ON DISTRICT ROAD 1841 FROM KM 0.00 TO KM 16.70 </v>
      </c>
      <c r="B8" s="462"/>
      <c r="C8" s="462"/>
      <c r="D8" s="462"/>
      <c r="E8" s="462"/>
      <c r="F8" s="462"/>
    </row>
    <row r="9" spans="1:6" x14ac:dyDescent="0.25">
      <c r="A9" s="462"/>
      <c r="B9" s="462"/>
      <c r="C9" s="462"/>
      <c r="D9" s="462"/>
      <c r="E9" s="462"/>
      <c r="F9" s="462"/>
    </row>
    <row r="10" spans="1:6" x14ac:dyDescent="0.25">
      <c r="A10" s="94" t="str">
        <f>'BoQ TOC'!A15</f>
        <v xml:space="preserve">. . . . . . . . . . . . . . . . . . . . . . . . . . . . . . . . . . . . . . . . . . . . . . . . . . . . . . . . . . . . . . . . . . . . . . . . . </v>
      </c>
      <c r="B10" s="94"/>
      <c r="C10" s="117"/>
      <c r="D10" s="94"/>
      <c r="E10" s="94"/>
    </row>
    <row r="13" spans="1:6" x14ac:dyDescent="0.25">
      <c r="A13" s="154" t="s">
        <v>81</v>
      </c>
      <c r="B13" s="154"/>
      <c r="C13" s="117"/>
    </row>
    <row r="15" spans="1:6" x14ac:dyDescent="0.25">
      <c r="A15" s="97"/>
      <c r="B15" s="97"/>
    </row>
    <row r="17" spans="1:6" x14ac:dyDescent="0.25">
      <c r="A17" s="84" t="s">
        <v>89</v>
      </c>
      <c r="B17" s="84"/>
      <c r="C17" s="84" t="s">
        <v>90</v>
      </c>
      <c r="D17" s="85" t="s">
        <v>6</v>
      </c>
      <c r="E17" s="85" t="s">
        <v>1</v>
      </c>
      <c r="F17" s="88">
        <f>_100Total</f>
        <v>0</v>
      </c>
    </row>
    <row r="18" spans="1:6" x14ac:dyDescent="0.25">
      <c r="A18" s="84"/>
      <c r="B18" s="84"/>
      <c r="F18" s="88"/>
    </row>
    <row r="19" spans="1:6" s="86" customFormat="1" x14ac:dyDescent="0.25">
      <c r="A19" s="84" t="s">
        <v>99</v>
      </c>
      <c r="B19" s="84"/>
      <c r="C19" s="84" t="s">
        <v>90</v>
      </c>
      <c r="D19" s="85" t="s">
        <v>6</v>
      </c>
      <c r="E19" s="85" t="s">
        <v>1</v>
      </c>
      <c r="F19" s="88">
        <f>'Summary Schedule 2'!_100Total</f>
        <v>0</v>
      </c>
    </row>
    <row r="20" spans="1:6" s="86" customFormat="1" x14ac:dyDescent="0.25">
      <c r="A20" s="84"/>
      <c r="B20" s="84"/>
      <c r="C20" s="84"/>
      <c r="D20" s="85"/>
      <c r="E20" s="85"/>
      <c r="F20" s="88"/>
    </row>
    <row r="21" spans="1:6" s="86" customFormat="1" x14ac:dyDescent="0.25">
      <c r="A21" s="84" t="s">
        <v>254</v>
      </c>
      <c r="B21" s="84"/>
      <c r="C21" s="84" t="s">
        <v>255</v>
      </c>
      <c r="D21" s="85" t="s">
        <v>6</v>
      </c>
      <c r="E21" s="85" t="s">
        <v>1</v>
      </c>
      <c r="F21" s="88">
        <f>'Summary Schedule 3..'!_100Total</f>
        <v>0</v>
      </c>
    </row>
    <row r="22" spans="1:6" s="86" customFormat="1" x14ac:dyDescent="0.25">
      <c r="A22" s="84"/>
      <c r="B22" s="84"/>
      <c r="C22" s="84"/>
      <c r="D22" s="85"/>
      <c r="E22" s="85"/>
      <c r="F22" s="88"/>
    </row>
    <row r="23" spans="1:6" s="86" customFormat="1" x14ac:dyDescent="0.25">
      <c r="A23" s="84" t="s">
        <v>263</v>
      </c>
      <c r="B23" s="84"/>
      <c r="C23" s="84" t="s">
        <v>91</v>
      </c>
      <c r="D23" s="85"/>
      <c r="E23" s="85" t="s">
        <v>1</v>
      </c>
      <c r="F23" s="88">
        <f>_200Total</f>
        <v>8392800</v>
      </c>
    </row>
    <row r="24" spans="1:6" s="86" customFormat="1" x14ac:dyDescent="0.25">
      <c r="A24" s="84"/>
      <c r="B24" s="84"/>
      <c r="C24" s="84"/>
      <c r="D24" s="85"/>
      <c r="E24" s="85"/>
      <c r="F24" s="88"/>
    </row>
    <row r="25" spans="1:6" s="86" customFormat="1" x14ac:dyDescent="0.25">
      <c r="A25" s="85"/>
      <c r="B25" s="85"/>
      <c r="C25" s="84"/>
      <c r="D25" s="85"/>
      <c r="E25" s="85"/>
      <c r="F25" s="85"/>
    </row>
    <row r="26" spans="1:6" s="86" customFormat="1" x14ac:dyDescent="0.25">
      <c r="A26" s="90"/>
      <c r="B26" s="90"/>
      <c r="C26" s="91"/>
      <c r="D26" s="90"/>
      <c r="E26" s="90"/>
      <c r="F26" s="90"/>
    </row>
    <row r="27" spans="1:6" s="86" customFormat="1" x14ac:dyDescent="0.25">
      <c r="A27" s="85" t="s">
        <v>95</v>
      </c>
      <c r="B27" s="85"/>
      <c r="C27" s="84"/>
      <c r="D27" s="85" t="s">
        <v>6</v>
      </c>
      <c r="E27" s="85" t="s">
        <v>1</v>
      </c>
      <c r="F27" s="88">
        <f>SUM(F16:F26)</f>
        <v>8392800</v>
      </c>
    </row>
    <row r="28" spans="1:6" s="86" customFormat="1" x14ac:dyDescent="0.25">
      <c r="A28" s="84"/>
      <c r="B28" s="84"/>
      <c r="C28" s="84"/>
      <c r="D28" s="85"/>
      <c r="E28" s="85"/>
      <c r="F28" s="88"/>
    </row>
    <row r="29" spans="1:6" s="86" customFormat="1" x14ac:dyDescent="0.25">
      <c r="A29" s="85" t="s">
        <v>4</v>
      </c>
      <c r="B29" s="85"/>
      <c r="C29" s="84"/>
      <c r="D29" s="85" t="s">
        <v>6</v>
      </c>
      <c r="E29" s="85"/>
      <c r="F29" s="85"/>
    </row>
    <row r="30" spans="1:6" s="86" customFormat="1" x14ac:dyDescent="0.25">
      <c r="A30" s="85" t="s">
        <v>79</v>
      </c>
      <c r="B30" s="85"/>
      <c r="C30" s="84"/>
      <c r="D30" s="85" t="s">
        <v>6</v>
      </c>
      <c r="E30" s="85"/>
      <c r="F30" s="85"/>
    </row>
    <row r="31" spans="1:6" s="86" customFormat="1" x14ac:dyDescent="0.25">
      <c r="A31" s="279" t="s">
        <v>202</v>
      </c>
      <c r="B31" s="279"/>
      <c r="C31" s="280"/>
      <c r="D31" s="85" t="s">
        <v>6</v>
      </c>
      <c r="E31" s="85" t="s">
        <v>1</v>
      </c>
      <c r="F31" s="88">
        <f>F27*0.08</f>
        <v>671424</v>
      </c>
    </row>
    <row r="32" spans="1:6" s="86" customFormat="1" x14ac:dyDescent="0.25">
      <c r="A32" s="84"/>
      <c r="B32" s="85"/>
      <c r="C32" s="84"/>
      <c r="D32" s="85"/>
      <c r="E32" s="85"/>
      <c r="F32" s="88"/>
    </row>
    <row r="33" spans="1:6" s="86" customFormat="1" x14ac:dyDescent="0.25">
      <c r="A33" s="280" t="s">
        <v>108</v>
      </c>
      <c r="B33" s="279"/>
      <c r="C33" s="280"/>
      <c r="D33" s="279"/>
      <c r="E33" s="279"/>
      <c r="F33" s="281"/>
    </row>
    <row r="34" spans="1:6" s="86" customFormat="1" x14ac:dyDescent="0.25">
      <c r="A34" s="279" t="s">
        <v>207</v>
      </c>
      <c r="B34" s="279"/>
      <c r="C34" s="280"/>
      <c r="D34" s="279"/>
      <c r="E34" s="279" t="s">
        <v>1</v>
      </c>
      <c r="F34" s="282">
        <f>F27*0.1</f>
        <v>839280</v>
      </c>
    </row>
    <row r="35" spans="1:6" s="86" customFormat="1" x14ac:dyDescent="0.25">
      <c r="A35" s="92" t="s">
        <v>3</v>
      </c>
      <c r="B35" s="92"/>
      <c r="C35" s="93"/>
      <c r="D35" s="92"/>
      <c r="E35" s="92"/>
      <c r="F35" s="92"/>
    </row>
    <row r="36" spans="1:6" s="86" customFormat="1" x14ac:dyDescent="0.25">
      <c r="A36" s="85"/>
      <c r="B36" s="85"/>
      <c r="C36" s="84"/>
      <c r="D36" s="85"/>
      <c r="E36" s="85"/>
      <c r="F36" s="85"/>
    </row>
    <row r="37" spans="1:6" s="86" customFormat="1" x14ac:dyDescent="0.25">
      <c r="A37" s="85" t="s">
        <v>94</v>
      </c>
      <c r="B37" s="85"/>
      <c r="C37" s="84"/>
      <c r="D37" s="85" t="s">
        <v>6</v>
      </c>
      <c r="E37" s="85" t="s">
        <v>1</v>
      </c>
      <c r="F37" s="88">
        <f>SUM(F26:F35)</f>
        <v>9903504</v>
      </c>
    </row>
    <row r="38" spans="1:6" s="86" customFormat="1" x14ac:dyDescent="0.25">
      <c r="A38" s="85"/>
      <c r="B38" s="85"/>
      <c r="C38" s="84"/>
      <c r="D38" s="85" t="s">
        <v>6</v>
      </c>
      <c r="E38" s="85"/>
      <c r="F38" s="85"/>
    </row>
    <row r="39" spans="1:6" s="86" customFormat="1" x14ac:dyDescent="0.25">
      <c r="A39" s="85" t="s">
        <v>5</v>
      </c>
      <c r="B39" s="85"/>
      <c r="C39" s="84"/>
      <c r="D39" s="85" t="s">
        <v>6</v>
      </c>
      <c r="E39" s="85"/>
      <c r="F39" s="85"/>
    </row>
    <row r="40" spans="1:6" s="86" customFormat="1" x14ac:dyDescent="0.25">
      <c r="A40" s="85" t="s">
        <v>122</v>
      </c>
      <c r="B40" s="85"/>
      <c r="C40" s="84"/>
      <c r="D40" s="85" t="s">
        <v>6</v>
      </c>
      <c r="E40" s="85" t="s">
        <v>1</v>
      </c>
      <c r="F40" s="88">
        <f>0.15*F37</f>
        <v>1485525.5999999999</v>
      </c>
    </row>
    <row r="41" spans="1:6" s="86" customFormat="1" x14ac:dyDescent="0.25">
      <c r="A41" s="92"/>
      <c r="B41" s="92"/>
      <c r="C41" s="93"/>
      <c r="D41" s="92"/>
      <c r="E41" s="92"/>
      <c r="F41" s="92"/>
    </row>
    <row r="42" spans="1:6" s="86" customFormat="1" x14ac:dyDescent="0.25">
      <c r="A42" s="90"/>
      <c r="B42" s="90"/>
      <c r="C42" s="91"/>
      <c r="D42" s="90"/>
      <c r="E42" s="90"/>
      <c r="F42" s="90"/>
    </row>
    <row r="43" spans="1:6" s="86" customFormat="1" x14ac:dyDescent="0.25">
      <c r="A43" s="97" t="s">
        <v>80</v>
      </c>
      <c r="B43" s="97"/>
      <c r="C43" s="84"/>
      <c r="D43" s="85"/>
      <c r="E43" s="85" t="s">
        <v>1</v>
      </c>
      <c r="F43" s="88">
        <f>SUM(F36:F41)</f>
        <v>11389029.6</v>
      </c>
    </row>
    <row r="44" spans="1:6" s="86" customFormat="1" x14ac:dyDescent="0.25">
      <c r="A44" s="92"/>
      <c r="B44" s="92"/>
      <c r="C44" s="93"/>
      <c r="D44" s="92"/>
      <c r="E44" s="92"/>
      <c r="F44" s="92"/>
    </row>
    <row r="45" spans="1:6" s="86" customFormat="1" x14ac:dyDescent="0.25">
      <c r="A45" s="85"/>
      <c r="B45" s="85"/>
      <c r="C45" s="84"/>
      <c r="D45" s="85"/>
      <c r="E45" s="85"/>
      <c r="F45" s="85"/>
    </row>
    <row r="46" spans="1:6" s="86" customFormat="1" x14ac:dyDescent="0.25">
      <c r="A46" s="84"/>
      <c r="B46" s="84"/>
      <c r="C46" s="84"/>
      <c r="D46" s="85"/>
      <c r="E46" s="85"/>
      <c r="F46" s="88"/>
    </row>
    <row r="47" spans="1:6" s="86" customFormat="1" x14ac:dyDescent="0.25">
      <c r="A47" s="84"/>
      <c r="B47" s="84"/>
      <c r="C47" s="84"/>
      <c r="D47" s="85"/>
      <c r="E47" s="85"/>
      <c r="F47" s="88"/>
    </row>
    <row r="48" spans="1:6" s="86" customFormat="1" x14ac:dyDescent="0.25">
      <c r="A48" s="84"/>
      <c r="B48" s="84"/>
      <c r="C48" s="84"/>
      <c r="D48" s="85"/>
      <c r="E48" s="85"/>
      <c r="F48" s="88"/>
    </row>
    <row r="49" spans="1:6" s="86" customFormat="1" x14ac:dyDescent="0.25">
      <c r="A49" s="84"/>
      <c r="B49" s="84"/>
      <c r="C49" s="84"/>
      <c r="D49" s="85"/>
      <c r="E49" s="85"/>
      <c r="F49" s="88"/>
    </row>
    <row r="50" spans="1:6" s="86" customFormat="1" x14ac:dyDescent="0.25">
      <c r="A50" s="84"/>
      <c r="B50" s="84"/>
      <c r="C50" s="84"/>
      <c r="D50" s="85"/>
      <c r="E50" s="85"/>
      <c r="F50" s="88"/>
    </row>
    <row r="51" spans="1:6" s="86" customFormat="1" x14ac:dyDescent="0.25">
      <c r="A51" s="84"/>
      <c r="B51" s="84"/>
      <c r="C51" s="84"/>
      <c r="D51" s="85"/>
      <c r="E51" s="85"/>
      <c r="F51" s="88"/>
    </row>
    <row r="52" spans="1:6" s="86" customFormat="1" x14ac:dyDescent="0.25">
      <c r="A52" s="84"/>
      <c r="B52" s="84"/>
      <c r="C52" s="84"/>
      <c r="D52" s="85"/>
      <c r="E52" s="85"/>
      <c r="F52" s="88"/>
    </row>
    <row r="53" spans="1:6" s="86" customFormat="1" x14ac:dyDescent="0.25">
      <c r="A53" s="84"/>
      <c r="B53" s="84"/>
      <c r="C53" s="84"/>
      <c r="D53" s="85"/>
      <c r="E53" s="85"/>
      <c r="F53" s="88"/>
    </row>
    <row r="54" spans="1:6" x14ac:dyDescent="0.25">
      <c r="A54" s="84"/>
      <c r="B54" s="84"/>
    </row>
    <row r="55" spans="1:6" x14ac:dyDescent="0.25">
      <c r="A55" s="84"/>
      <c r="B55" s="84"/>
      <c r="F55" s="88"/>
    </row>
    <row r="56" spans="1:6" x14ac:dyDescent="0.25">
      <c r="A56" s="84"/>
      <c r="B56" s="84"/>
    </row>
    <row r="57" spans="1:6" x14ac:dyDescent="0.25">
      <c r="A57" s="84"/>
      <c r="B57" s="84"/>
      <c r="F57" s="88"/>
    </row>
    <row r="58" spans="1:6" x14ac:dyDescent="0.25">
      <c r="A58" s="84"/>
      <c r="B58" s="84"/>
      <c r="F58" s="88"/>
    </row>
    <row r="59" spans="1:6" x14ac:dyDescent="0.25">
      <c r="A59" s="84"/>
      <c r="B59" s="84"/>
      <c r="F59" s="88"/>
    </row>
    <row r="60" spans="1:6" x14ac:dyDescent="0.25">
      <c r="A60" s="84"/>
      <c r="B60" s="84"/>
      <c r="F60" s="88"/>
    </row>
    <row r="61" spans="1:6" x14ac:dyDescent="0.25">
      <c r="A61" s="84"/>
      <c r="B61" s="84"/>
      <c r="F61" s="88"/>
    </row>
    <row r="62" spans="1:6" x14ac:dyDescent="0.25">
      <c r="A62" s="84"/>
      <c r="B62" s="84"/>
      <c r="F62" s="88"/>
    </row>
    <row r="63" spans="1:6" x14ac:dyDescent="0.25">
      <c r="A63" s="84"/>
      <c r="B63" s="84"/>
      <c r="F63" s="88"/>
    </row>
    <row r="64" spans="1:6" x14ac:dyDescent="0.25">
      <c r="A64" s="84"/>
      <c r="B64" s="84"/>
      <c r="F64" s="88"/>
    </row>
    <row r="65" spans="1:6" x14ac:dyDescent="0.25">
      <c r="A65" s="84"/>
      <c r="B65" s="84"/>
      <c r="F65" s="88"/>
    </row>
    <row r="66" spans="1:6" x14ac:dyDescent="0.25">
      <c r="A66" s="84"/>
      <c r="B66" s="84"/>
      <c r="F66" s="88"/>
    </row>
    <row r="67" spans="1:6" x14ac:dyDescent="0.25">
      <c r="A67" s="84"/>
      <c r="B67" s="84"/>
      <c r="F67" s="88"/>
    </row>
    <row r="68" spans="1:6" x14ac:dyDescent="0.25">
      <c r="A68" s="95"/>
      <c r="B68" s="95"/>
      <c r="C68" s="96"/>
      <c r="D68" s="95"/>
      <c r="E68" s="95"/>
      <c r="F68" s="95"/>
    </row>
    <row r="69" spans="1:6" x14ac:dyDescent="0.25">
      <c r="A69" s="95"/>
      <c r="B69" s="95"/>
      <c r="C69" s="96"/>
      <c r="D69" s="95"/>
      <c r="E69" s="95"/>
      <c r="F69" s="95"/>
    </row>
    <row r="70" spans="1:6" x14ac:dyDescent="0.25">
      <c r="A70" s="95"/>
      <c r="B70" s="95"/>
      <c r="C70" s="96"/>
      <c r="D70" s="95"/>
      <c r="E70" s="95"/>
      <c r="F70" s="95"/>
    </row>
    <row r="71" spans="1:6" x14ac:dyDescent="0.25">
      <c r="A71" s="95"/>
      <c r="B71" s="95"/>
      <c r="C71" s="96"/>
      <c r="D71" s="95"/>
      <c r="E71" s="95"/>
      <c r="F71" s="95"/>
    </row>
  </sheetData>
  <mergeCells count="1">
    <mergeCell ref="A8:F9"/>
  </mergeCells>
  <phoneticPr fontId="20" type="noConversion"/>
  <conditionalFormatting sqref="F34:F67 F17:F20 F24:F32 F22">
    <cfRule type="cellIs" dxfId="4" priority="104" stopIfTrue="1" operator="equal">
      <formula>0</formula>
    </cfRule>
  </conditionalFormatting>
  <conditionalFormatting sqref="F37 F40 F43">
    <cfRule type="cellIs" dxfId="3" priority="4" operator="equal">
      <formula>0</formula>
    </cfRule>
  </conditionalFormatting>
  <conditionalFormatting sqref="F33">
    <cfRule type="cellIs" dxfId="2" priority="3" stopIfTrue="1" operator="equal">
      <formula>0</formula>
    </cfRule>
  </conditionalFormatting>
  <conditionalFormatting sqref="F23">
    <cfRule type="cellIs" dxfId="1" priority="2" stopIfTrue="1" operator="equal">
      <formula>0</formula>
    </cfRule>
  </conditionalFormatting>
  <conditionalFormatting sqref="F21">
    <cfRule type="cellIs" dxfId="0" priority="1" stopIfTrue="1" operator="equal">
      <formula>0</formula>
    </cfRule>
  </conditionalFormatting>
  <pageMargins left="0.98425196850393704" right="0.59055118110236227" top="0.59055118110236227" bottom="0.78740157480314965" header="0.39370078740157483" footer="0.59055118110236227"/>
  <pageSetup paperSize="9" scale="93" firstPageNumber="2" orientation="portrait" r:id="rId1"/>
  <headerFooter alignWithMargins="0">
    <oddFooter>&amp;L&amp;8&amp;F&amp;R&amp;8&amp;A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2:H274"/>
  <sheetViews>
    <sheetView view="pageBreakPreview" zoomScale="85" zoomScaleNormal="100" zoomScaleSheetLayoutView="85" workbookViewId="0"/>
  </sheetViews>
  <sheetFormatPr defaultColWidth="11.08984375" defaultRowHeight="12" customHeight="1" x14ac:dyDescent="0.25"/>
  <cols>
    <col min="1" max="1" width="7.54296875" style="11" customWidth="1"/>
    <col min="2" max="3" width="3.6328125" style="11" customWidth="1"/>
    <col min="4" max="4" width="26.6328125" style="11" customWidth="1"/>
    <col min="5" max="5" width="6.81640625" style="13" customWidth="1"/>
    <col min="6" max="6" width="11.453125" style="12" bestFit="1" customWidth="1"/>
    <col min="7" max="7" width="11.90625" style="2" bestFit="1" customWidth="1"/>
    <col min="8" max="8" width="13.08984375" style="57" customWidth="1"/>
    <col min="9" max="16384" width="11.08984375" style="11"/>
  </cols>
  <sheetData>
    <row r="2" spans="1:8" ht="12" customHeight="1" x14ac:dyDescent="0.25">
      <c r="A2" s="71" t="str">
        <f>LEFT('BoQ TOC'!A24,(FIND(" . ",'BoQ TOC'!A24)-1))</f>
        <v>SCHEDULE 1:  NORMAL SERVICES</v>
      </c>
      <c r="H2" s="173"/>
    </row>
    <row r="3" spans="1:8" ht="12" customHeight="1" x14ac:dyDescent="0.25">
      <c r="A3" s="172"/>
    </row>
    <row r="4" spans="1:8" s="195" customFormat="1" ht="15.6" customHeight="1" x14ac:dyDescent="0.3">
      <c r="A4" s="335" t="s">
        <v>168</v>
      </c>
      <c r="B4" s="422" t="s">
        <v>8</v>
      </c>
      <c r="C4" s="422"/>
      <c r="D4" s="422"/>
      <c r="E4" s="335" t="s">
        <v>9</v>
      </c>
      <c r="F4" s="335" t="s">
        <v>169</v>
      </c>
      <c r="G4" s="336" t="s">
        <v>11</v>
      </c>
      <c r="H4" s="337" t="s">
        <v>12</v>
      </c>
    </row>
    <row r="5" spans="1:8" s="196" customFormat="1" ht="121.2" customHeight="1" x14ac:dyDescent="0.25">
      <c r="A5" s="338"/>
      <c r="B5" s="423" t="s">
        <v>247</v>
      </c>
      <c r="C5" s="423"/>
      <c r="D5" s="423"/>
      <c r="E5" s="339" t="s">
        <v>193</v>
      </c>
      <c r="F5" s="340">
        <v>72072000</v>
      </c>
      <c r="G5" s="341"/>
      <c r="H5" s="342">
        <f>F5*G5</f>
        <v>0</v>
      </c>
    </row>
    <row r="6" spans="1:8" s="195" customFormat="1" ht="28.5" customHeight="1" x14ac:dyDescent="0.3">
      <c r="A6" s="343"/>
      <c r="B6" s="424" t="s">
        <v>171</v>
      </c>
      <c r="C6" s="425"/>
      <c r="D6" s="426"/>
      <c r="E6" s="344"/>
      <c r="F6" s="344"/>
      <c r="G6" s="345"/>
      <c r="H6" s="346">
        <f>SUM(H5)</f>
        <v>0</v>
      </c>
    </row>
    <row r="7" spans="1:8" s="195" customFormat="1" ht="28.5" customHeight="1" x14ac:dyDescent="0.3">
      <c r="A7" s="347"/>
      <c r="B7" s="448" t="s">
        <v>194</v>
      </c>
      <c r="C7" s="449"/>
      <c r="D7" s="450"/>
      <c r="E7" s="348" t="s">
        <v>14</v>
      </c>
      <c r="F7" s="349"/>
      <c r="G7" s="350"/>
      <c r="H7" s="351">
        <f>F7*G7</f>
        <v>0</v>
      </c>
    </row>
    <row r="8" spans="1:8" s="195" customFormat="1" ht="28.5" customHeight="1" x14ac:dyDescent="0.3">
      <c r="A8" s="343"/>
      <c r="B8" s="424" t="s">
        <v>195</v>
      </c>
      <c r="C8" s="425"/>
      <c r="D8" s="426"/>
      <c r="E8" s="343"/>
      <c r="F8" s="343"/>
      <c r="G8" s="343"/>
      <c r="H8" s="352">
        <f>H6-H7</f>
        <v>0</v>
      </c>
    </row>
    <row r="9" spans="1:8" s="195" customFormat="1" ht="28.5" customHeight="1" x14ac:dyDescent="0.3">
      <c r="A9" s="353" t="s">
        <v>168</v>
      </c>
      <c r="B9" s="436" t="s">
        <v>8</v>
      </c>
      <c r="C9" s="431"/>
      <c r="D9" s="432"/>
      <c r="E9" s="354" t="s">
        <v>9</v>
      </c>
      <c r="F9" s="354" t="s">
        <v>169</v>
      </c>
      <c r="G9" s="354" t="s">
        <v>11</v>
      </c>
      <c r="H9" s="354" t="s">
        <v>12</v>
      </c>
    </row>
    <row r="10" spans="1:8" s="195" customFormat="1" ht="28.5" customHeight="1" x14ac:dyDescent="0.3">
      <c r="A10" s="355"/>
      <c r="B10" s="459" t="s">
        <v>187</v>
      </c>
      <c r="C10" s="460"/>
      <c r="D10" s="460"/>
      <c r="E10" s="460"/>
      <c r="F10" s="460"/>
      <c r="G10" s="460"/>
      <c r="H10" s="461"/>
    </row>
    <row r="11" spans="1:8" s="195" customFormat="1" ht="28.5" customHeight="1" x14ac:dyDescent="0.3">
      <c r="A11" s="454"/>
      <c r="B11" s="436" t="s">
        <v>186</v>
      </c>
      <c r="C11" s="437"/>
      <c r="D11" s="438"/>
      <c r="E11" s="348" t="s">
        <v>14</v>
      </c>
      <c r="F11" s="348"/>
      <c r="G11" s="349">
        <v>0</v>
      </c>
      <c r="H11" s="356">
        <f>F11%*G11</f>
        <v>0</v>
      </c>
    </row>
    <row r="12" spans="1:8" s="195" customFormat="1" ht="38.25" customHeight="1" x14ac:dyDescent="0.3">
      <c r="A12" s="455"/>
      <c r="B12" s="436" t="s">
        <v>116</v>
      </c>
      <c r="C12" s="437"/>
      <c r="D12" s="438"/>
      <c r="E12" s="348"/>
      <c r="F12" s="348"/>
      <c r="G12" s="354"/>
      <c r="H12" s="354"/>
    </row>
    <row r="13" spans="1:8" s="195" customFormat="1" ht="28.5" customHeight="1" x14ac:dyDescent="0.3">
      <c r="A13" s="454"/>
      <c r="B13" s="439" t="s">
        <v>188</v>
      </c>
      <c r="C13" s="440"/>
      <c r="D13" s="441"/>
      <c r="E13" s="348" t="s">
        <v>14</v>
      </c>
      <c r="F13" s="348"/>
      <c r="G13" s="349">
        <v>0</v>
      </c>
      <c r="H13" s="356">
        <f>F13%*G13</f>
        <v>0</v>
      </c>
    </row>
    <row r="14" spans="1:8" s="195" customFormat="1" ht="39" customHeight="1" x14ac:dyDescent="0.3">
      <c r="A14" s="455"/>
      <c r="B14" s="451" t="s">
        <v>117</v>
      </c>
      <c r="C14" s="452"/>
      <c r="D14" s="453"/>
      <c r="E14" s="348"/>
      <c r="F14" s="348"/>
      <c r="G14" s="354"/>
      <c r="H14" s="354"/>
    </row>
    <row r="15" spans="1:8" s="195" customFormat="1" ht="28.5" customHeight="1" x14ac:dyDescent="0.3">
      <c r="A15" s="454"/>
      <c r="B15" s="439" t="s">
        <v>189</v>
      </c>
      <c r="C15" s="440"/>
      <c r="D15" s="441"/>
      <c r="E15" s="348" t="s">
        <v>14</v>
      </c>
      <c r="F15" s="348"/>
      <c r="G15" s="349">
        <v>0</v>
      </c>
      <c r="H15" s="356">
        <f>F15%*G15</f>
        <v>0</v>
      </c>
    </row>
    <row r="16" spans="1:8" s="195" customFormat="1" ht="38.25" customHeight="1" x14ac:dyDescent="0.3">
      <c r="A16" s="455"/>
      <c r="B16" s="442" t="s">
        <v>118</v>
      </c>
      <c r="C16" s="443"/>
      <c r="D16" s="444"/>
      <c r="E16" s="348"/>
      <c r="F16" s="348"/>
      <c r="G16" s="354"/>
      <c r="H16" s="354"/>
    </row>
    <row r="17" spans="1:8" s="195" customFormat="1" ht="28.5" customHeight="1" x14ac:dyDescent="0.3">
      <c r="A17" s="454"/>
      <c r="B17" s="445" t="s">
        <v>190</v>
      </c>
      <c r="C17" s="446"/>
      <c r="D17" s="447"/>
      <c r="E17" s="348" t="s">
        <v>14</v>
      </c>
      <c r="F17" s="348"/>
      <c r="G17" s="349">
        <v>0</v>
      </c>
      <c r="H17" s="356">
        <f>F17%*G17</f>
        <v>0</v>
      </c>
    </row>
    <row r="18" spans="1:8" s="195" customFormat="1" ht="38.25" customHeight="1" x14ac:dyDescent="0.3">
      <c r="A18" s="455"/>
      <c r="B18" s="442" t="s">
        <v>119</v>
      </c>
      <c r="C18" s="443"/>
      <c r="D18" s="444"/>
      <c r="E18" s="348"/>
      <c r="F18" s="348"/>
      <c r="G18" s="356"/>
      <c r="H18" s="354"/>
    </row>
    <row r="19" spans="1:8" s="195" customFormat="1" ht="28.5" customHeight="1" x14ac:dyDescent="0.3">
      <c r="A19" s="454"/>
      <c r="B19" s="445" t="s">
        <v>191</v>
      </c>
      <c r="C19" s="446"/>
      <c r="D19" s="447"/>
      <c r="E19" s="348" t="s">
        <v>14</v>
      </c>
      <c r="F19" s="348">
        <v>25</v>
      </c>
      <c r="G19" s="349">
        <f>H8</f>
        <v>0</v>
      </c>
      <c r="H19" s="356">
        <f>F19%*G19</f>
        <v>0</v>
      </c>
    </row>
    <row r="20" spans="1:8" s="195" customFormat="1" ht="38.25" customHeight="1" x14ac:dyDescent="0.3">
      <c r="A20" s="455"/>
      <c r="B20" s="442" t="s">
        <v>248</v>
      </c>
      <c r="C20" s="443"/>
      <c r="D20" s="444"/>
      <c r="E20" s="348"/>
      <c r="F20" s="348"/>
      <c r="G20" s="354"/>
      <c r="H20" s="354"/>
    </row>
    <row r="21" spans="1:8" s="195" customFormat="1" ht="28.5" customHeight="1" x14ac:dyDescent="0.3">
      <c r="A21" s="454"/>
      <c r="B21" s="445" t="s">
        <v>192</v>
      </c>
      <c r="C21" s="446"/>
      <c r="D21" s="447"/>
      <c r="E21" s="348" t="s">
        <v>14</v>
      </c>
      <c r="F21" s="348">
        <v>5</v>
      </c>
      <c r="G21" s="349">
        <f>H8</f>
        <v>0</v>
      </c>
      <c r="H21" s="356">
        <f>F21%*G21</f>
        <v>0</v>
      </c>
    </row>
    <row r="22" spans="1:8" s="195" customFormat="1" ht="37.5" customHeight="1" x14ac:dyDescent="0.3">
      <c r="A22" s="455"/>
      <c r="B22" s="451" t="s">
        <v>249</v>
      </c>
      <c r="C22" s="452"/>
      <c r="D22" s="453"/>
      <c r="E22" s="348"/>
      <c r="F22" s="348"/>
      <c r="G22" s="354"/>
      <c r="H22" s="354"/>
    </row>
    <row r="23" spans="1:8" s="195" customFormat="1" ht="28.5" customHeight="1" x14ac:dyDescent="0.3">
      <c r="A23" s="357"/>
      <c r="B23" s="456" t="s">
        <v>250</v>
      </c>
      <c r="C23" s="457"/>
      <c r="D23" s="457"/>
      <c r="E23" s="458"/>
      <c r="F23" s="354"/>
      <c r="G23" s="354"/>
      <c r="H23" s="354"/>
    </row>
    <row r="24" spans="1:8" s="195" customFormat="1" ht="18.75" customHeight="1" x14ac:dyDescent="0.3">
      <c r="A24" s="357"/>
      <c r="B24" s="424" t="s">
        <v>196</v>
      </c>
      <c r="C24" s="425"/>
      <c r="D24" s="426"/>
      <c r="E24" s="358"/>
      <c r="F24" s="354">
        <f>SUM(F11:F23)</f>
        <v>30</v>
      </c>
      <c r="G24" s="349">
        <f>H8</f>
        <v>0</v>
      </c>
      <c r="H24" s="356">
        <f>SUM(H11:H23)</f>
        <v>0</v>
      </c>
    </row>
    <row r="25" spans="1:8" s="195" customFormat="1" ht="28.5" customHeight="1" x14ac:dyDescent="0.3">
      <c r="A25" s="357"/>
      <c r="B25" s="430"/>
      <c r="C25" s="431"/>
      <c r="D25" s="432"/>
      <c r="E25" s="357"/>
      <c r="F25" s="357"/>
      <c r="G25" s="357"/>
      <c r="H25" s="357"/>
    </row>
    <row r="26" spans="1:8" ht="12" customHeight="1" x14ac:dyDescent="0.25">
      <c r="A26" s="235"/>
      <c r="B26" s="235"/>
      <c r="C26" s="235"/>
      <c r="D26" s="359"/>
      <c r="E26" s="360"/>
      <c r="F26" s="361"/>
      <c r="G26" s="362"/>
      <c r="H26" s="363"/>
    </row>
    <row r="27" spans="1:8" ht="12" customHeight="1" x14ac:dyDescent="0.25">
      <c r="A27" s="364"/>
      <c r="B27" s="365"/>
      <c r="C27" s="366"/>
      <c r="D27" s="367"/>
      <c r="E27" s="364"/>
      <c r="F27" s="368"/>
      <c r="G27" s="369"/>
      <c r="H27" s="370"/>
    </row>
    <row r="28" spans="1:8" ht="12" customHeight="1" x14ac:dyDescent="0.25">
      <c r="A28" s="174" t="s">
        <v>7</v>
      </c>
      <c r="B28" s="433" t="s">
        <v>8</v>
      </c>
      <c r="C28" s="434"/>
      <c r="D28" s="435"/>
      <c r="E28" s="174" t="s">
        <v>9</v>
      </c>
      <c r="F28" s="371" t="s">
        <v>10</v>
      </c>
      <c r="G28" s="372" t="s">
        <v>11</v>
      </c>
      <c r="H28" s="373" t="s">
        <v>12</v>
      </c>
    </row>
    <row r="29" spans="1:8" ht="12" customHeight="1" x14ac:dyDescent="0.25">
      <c r="A29" s="174" t="s">
        <v>13</v>
      </c>
      <c r="B29" s="333"/>
      <c r="C29" s="334"/>
      <c r="D29" s="374"/>
      <c r="E29" s="375"/>
      <c r="F29" s="376"/>
      <c r="G29" s="377"/>
      <c r="H29" s="378"/>
    </row>
    <row r="30" spans="1:8" ht="12" customHeight="1" x14ac:dyDescent="0.25">
      <c r="A30" s="379"/>
      <c r="B30" s="380"/>
      <c r="C30" s="360"/>
      <c r="D30" s="381"/>
      <c r="E30" s="379"/>
      <c r="F30" s="382"/>
      <c r="G30" s="383"/>
      <c r="H30" s="384"/>
    </row>
    <row r="31" spans="1:8" ht="12" customHeight="1" x14ac:dyDescent="0.25">
      <c r="A31" s="385"/>
      <c r="B31" s="247"/>
      <c r="C31" s="248"/>
      <c r="D31" s="249"/>
      <c r="E31" s="364"/>
      <c r="F31" s="368"/>
      <c r="G31" s="386"/>
      <c r="H31" s="39">
        <f>IF(AND(NOT(ISBLANK($E31)),NOT(ISNUMBER($F31))),"Rate only",$F31*G31)</f>
        <v>0</v>
      </c>
    </row>
    <row r="32" spans="1:8" ht="12" customHeight="1" x14ac:dyDescent="0.25">
      <c r="A32" s="125"/>
      <c r="B32" s="67" t="str">
        <f>LEFT(_110Lhead,(FIND(" . ",_110Lhead)-1))</f>
        <v>STAGE 1:  INCEPTION</v>
      </c>
      <c r="C32" s="61"/>
      <c r="D32" s="374"/>
      <c r="E32" s="375"/>
      <c r="F32" s="376"/>
      <c r="G32" s="387"/>
      <c r="H32" s="39"/>
    </row>
    <row r="33" spans="1:8" ht="12" customHeight="1" x14ac:dyDescent="0.25">
      <c r="A33" s="145"/>
      <c r="B33" s="79"/>
      <c r="C33" s="143"/>
      <c r="D33" s="81"/>
      <c r="E33" s="82"/>
      <c r="F33" s="60"/>
      <c r="G33" s="136"/>
      <c r="H33" s="39"/>
    </row>
    <row r="34" spans="1:8" ht="12" customHeight="1" x14ac:dyDescent="0.3">
      <c r="A34" s="126"/>
      <c r="B34" s="143"/>
      <c r="C34" s="143"/>
      <c r="D34" s="144"/>
      <c r="E34" s="59"/>
      <c r="F34" s="60"/>
      <c r="G34" s="136"/>
      <c r="H34" s="39"/>
    </row>
    <row r="35" spans="1:8" ht="12" customHeight="1" x14ac:dyDescent="0.3">
      <c r="A35" s="126"/>
      <c r="B35" s="143" t="s">
        <v>18</v>
      </c>
      <c r="C35" s="143"/>
      <c r="D35" s="144"/>
      <c r="E35" s="59" t="s">
        <v>16</v>
      </c>
      <c r="F35" s="60"/>
      <c r="G35" s="388"/>
      <c r="H35" s="39">
        <f>F35*G35</f>
        <v>0</v>
      </c>
    </row>
    <row r="36" spans="1:8" ht="12" customHeight="1" x14ac:dyDescent="0.3">
      <c r="A36" s="145"/>
      <c r="B36" s="79"/>
      <c r="C36" s="143"/>
      <c r="D36" s="144"/>
      <c r="E36" s="59"/>
      <c r="F36" s="60"/>
      <c r="G36" s="136"/>
      <c r="H36" s="39"/>
    </row>
    <row r="37" spans="1:8" ht="12" customHeight="1" x14ac:dyDescent="0.3">
      <c r="A37" s="126"/>
      <c r="B37" s="143"/>
      <c r="C37" s="143"/>
      <c r="D37" s="144"/>
      <c r="E37" s="59"/>
      <c r="F37" s="60"/>
      <c r="G37" s="136"/>
      <c r="H37" s="39"/>
    </row>
    <row r="38" spans="1:8" ht="12" customHeight="1" x14ac:dyDescent="0.3">
      <c r="A38" s="126"/>
      <c r="B38" s="143" t="s">
        <v>19</v>
      </c>
      <c r="C38" s="143"/>
      <c r="D38" s="144"/>
      <c r="E38" s="59" t="s">
        <v>16</v>
      </c>
      <c r="F38" s="60"/>
      <c r="G38" s="388"/>
      <c r="H38" s="39">
        <f>F38*G38</f>
        <v>0</v>
      </c>
    </row>
    <row r="39" spans="1:8" ht="12" customHeight="1" x14ac:dyDescent="0.3">
      <c r="A39" s="145"/>
      <c r="B39" s="79"/>
      <c r="C39" s="143"/>
      <c r="D39" s="144"/>
      <c r="E39" s="59"/>
      <c r="F39" s="60"/>
      <c r="G39" s="136"/>
      <c r="H39" s="39"/>
    </row>
    <row r="40" spans="1:8" ht="12" customHeight="1" x14ac:dyDescent="0.3">
      <c r="A40" s="126"/>
      <c r="B40" s="143"/>
      <c r="C40" s="143"/>
      <c r="D40" s="144"/>
      <c r="E40" s="59"/>
      <c r="F40" s="60"/>
      <c r="G40" s="136"/>
      <c r="H40" s="39"/>
    </row>
    <row r="41" spans="1:8" ht="12" customHeight="1" x14ac:dyDescent="0.3">
      <c r="A41" s="126"/>
      <c r="B41" s="143" t="s">
        <v>17</v>
      </c>
      <c r="C41" s="143"/>
      <c r="D41" s="144"/>
      <c r="E41" s="59" t="s">
        <v>16</v>
      </c>
      <c r="F41" s="60"/>
      <c r="G41" s="388"/>
      <c r="H41" s="39">
        <f>F41*G41</f>
        <v>0</v>
      </c>
    </row>
    <row r="42" spans="1:8" ht="12" customHeight="1" x14ac:dyDescent="0.3">
      <c r="A42" s="145"/>
      <c r="B42" s="143" t="s">
        <v>20</v>
      </c>
      <c r="C42" s="143"/>
      <c r="D42" s="144"/>
      <c r="E42" s="59"/>
      <c r="F42" s="60"/>
      <c r="G42" s="136"/>
      <c r="H42" s="39"/>
    </row>
    <row r="43" spans="1:8" ht="12" customHeight="1" x14ac:dyDescent="0.25">
      <c r="A43" s="145"/>
      <c r="B43" s="79"/>
      <c r="C43" s="143"/>
      <c r="D43" s="144"/>
      <c r="E43" s="82"/>
      <c r="F43" s="60"/>
      <c r="G43" s="136"/>
      <c r="H43" s="39"/>
    </row>
    <row r="44" spans="1:8" ht="12" customHeight="1" x14ac:dyDescent="0.3">
      <c r="A44" s="126"/>
      <c r="B44" s="143"/>
      <c r="C44" s="143"/>
      <c r="D44" s="144"/>
      <c r="E44" s="59"/>
      <c r="F44" s="60"/>
      <c r="G44" s="136"/>
      <c r="H44" s="39"/>
    </row>
    <row r="45" spans="1:8" ht="12" customHeight="1" x14ac:dyDescent="0.3">
      <c r="A45" s="126"/>
      <c r="B45" s="143" t="s">
        <v>22</v>
      </c>
      <c r="C45" s="143"/>
      <c r="D45" s="144"/>
      <c r="E45" s="59" t="s">
        <v>16</v>
      </c>
      <c r="F45" s="60"/>
      <c r="G45" s="388"/>
      <c r="H45" s="39">
        <f>F45*G45</f>
        <v>0</v>
      </c>
    </row>
    <row r="46" spans="1:8" ht="12" customHeight="1" x14ac:dyDescent="0.25">
      <c r="A46" s="145"/>
      <c r="B46" s="143" t="s">
        <v>23</v>
      </c>
      <c r="C46" s="143"/>
      <c r="D46" s="144"/>
      <c r="E46" s="82"/>
      <c r="F46" s="60"/>
      <c r="G46" s="136"/>
      <c r="H46" s="39"/>
    </row>
    <row r="47" spans="1:8" ht="12" customHeight="1" x14ac:dyDescent="0.25">
      <c r="A47" s="145"/>
      <c r="B47" s="143"/>
      <c r="C47" s="143"/>
      <c r="D47" s="144"/>
      <c r="E47" s="82"/>
      <c r="F47" s="60"/>
      <c r="G47" s="136"/>
      <c r="H47" s="39"/>
    </row>
    <row r="48" spans="1:8" ht="12" customHeight="1" x14ac:dyDescent="0.3">
      <c r="A48" s="126"/>
      <c r="B48" s="143"/>
      <c r="C48" s="143"/>
      <c r="D48" s="144"/>
      <c r="E48" s="59"/>
      <c r="F48" s="60"/>
      <c r="G48" s="136"/>
      <c r="H48" s="39"/>
    </row>
    <row r="49" spans="1:8" ht="12" customHeight="1" x14ac:dyDescent="0.3">
      <c r="A49" s="126"/>
      <c r="B49" s="143" t="s">
        <v>21</v>
      </c>
      <c r="C49" s="143"/>
      <c r="D49" s="144"/>
      <c r="E49" s="59" t="s">
        <v>16</v>
      </c>
      <c r="F49" s="60"/>
      <c r="G49" s="388"/>
      <c r="H49" s="39">
        <f>F49*G49</f>
        <v>0</v>
      </c>
    </row>
    <row r="50" spans="1:8" ht="12" customHeight="1" x14ac:dyDescent="0.3">
      <c r="A50" s="126"/>
      <c r="B50" s="79"/>
      <c r="C50" s="143"/>
      <c r="D50" s="143"/>
      <c r="E50" s="59"/>
      <c r="F50" s="60"/>
      <c r="G50" s="389"/>
      <c r="H50" s="39"/>
    </row>
    <row r="51" spans="1:8" ht="12" customHeight="1" x14ac:dyDescent="0.25">
      <c r="A51" s="145"/>
      <c r="B51" s="427" t="s">
        <v>116</v>
      </c>
      <c r="C51" s="428"/>
      <c r="D51" s="429"/>
      <c r="E51" s="76"/>
      <c r="F51" s="58"/>
      <c r="G51" s="135"/>
      <c r="H51" s="39"/>
    </row>
    <row r="52" spans="1:8" ht="12" customHeight="1" x14ac:dyDescent="0.25">
      <c r="A52" s="126"/>
      <c r="B52" s="427"/>
      <c r="C52" s="428"/>
      <c r="D52" s="429"/>
      <c r="E52" s="76"/>
      <c r="F52" s="58"/>
      <c r="G52" s="135"/>
      <c r="H52" s="39"/>
    </row>
    <row r="53" spans="1:8" ht="12" customHeight="1" x14ac:dyDescent="0.25">
      <c r="A53" s="127"/>
      <c r="B53" s="427"/>
      <c r="C53" s="428"/>
      <c r="D53" s="429"/>
      <c r="E53" s="76"/>
      <c r="F53" s="58"/>
      <c r="G53" s="135"/>
      <c r="H53" s="39"/>
    </row>
    <row r="54" spans="1:8" ht="12" customHeight="1" x14ac:dyDescent="0.25">
      <c r="A54" s="145"/>
      <c r="B54" s="427"/>
      <c r="C54" s="428"/>
      <c r="D54" s="429"/>
      <c r="E54" s="106"/>
      <c r="F54" s="123"/>
      <c r="G54" s="137"/>
      <c r="H54" s="39"/>
    </row>
    <row r="55" spans="1:8" ht="12" customHeight="1" x14ac:dyDescent="0.3">
      <c r="A55" s="126"/>
      <c r="B55" s="79"/>
      <c r="C55" s="143"/>
      <c r="D55" s="144"/>
      <c r="E55" s="59"/>
      <c r="F55" s="58"/>
      <c r="G55" s="135"/>
      <c r="H55" s="39"/>
    </row>
    <row r="56" spans="1:8" ht="12" customHeight="1" x14ac:dyDescent="0.3">
      <c r="A56" s="126"/>
      <c r="B56" s="79"/>
      <c r="C56" s="143"/>
      <c r="D56" s="143"/>
      <c r="E56" s="59"/>
      <c r="F56" s="58"/>
      <c r="G56" s="137"/>
      <c r="H56" s="39"/>
    </row>
    <row r="57" spans="1:8" ht="12" customHeight="1" x14ac:dyDescent="0.25">
      <c r="A57" s="40"/>
      <c r="B57" s="43"/>
      <c r="C57" s="41"/>
      <c r="D57" s="42"/>
      <c r="E57" s="29"/>
      <c r="F57" s="104"/>
      <c r="G57" s="138"/>
      <c r="H57" s="39"/>
    </row>
    <row r="58" spans="1:8" ht="12" customHeight="1" x14ac:dyDescent="0.25">
      <c r="A58" s="35"/>
      <c r="B58" s="36"/>
      <c r="C58" s="37"/>
      <c r="D58" s="37"/>
      <c r="E58" s="20"/>
      <c r="F58" s="99"/>
      <c r="G58" s="9"/>
      <c r="H58" s="54"/>
    </row>
    <row r="59" spans="1:8" s="71" customFormat="1" ht="12" customHeight="1" x14ac:dyDescent="0.25">
      <c r="A59" s="174"/>
      <c r="B59" s="69" t="s">
        <v>82</v>
      </c>
      <c r="C59" s="147"/>
      <c r="D59" s="147"/>
      <c r="E59" s="175"/>
      <c r="F59" s="176"/>
      <c r="G59" s="177"/>
      <c r="H59" s="178">
        <f>SUM(H35:H50)</f>
        <v>0</v>
      </c>
    </row>
    <row r="60" spans="1:8" ht="12" customHeight="1" x14ac:dyDescent="0.25">
      <c r="A60" s="102"/>
      <c r="B60" s="103"/>
      <c r="C60" s="15"/>
      <c r="D60" s="15"/>
      <c r="E60" s="16"/>
      <c r="F60" s="17"/>
      <c r="G60" s="10"/>
      <c r="H60" s="56"/>
    </row>
    <row r="63" spans="1:8" ht="12" customHeight="1" x14ac:dyDescent="0.25">
      <c r="A63" s="71" t="str">
        <f>_100head</f>
        <v>SCHEDULE 1:  NORMAL SERVICES</v>
      </c>
      <c r="H63" s="173"/>
    </row>
    <row r="64" spans="1:8" ht="12" customHeight="1" x14ac:dyDescent="0.25">
      <c r="A64" s="172" t="str">
        <f>_120shead&amp;": "&amp;LEFT(_120Lhead,(FIND(" . ",_120Lhead)-1))</f>
        <v>C3.3: STAGE 2:  CONCEPT AND VIABILITY (PRELIMINARY DESIGN)</v>
      </c>
      <c r="H64" s="159"/>
    </row>
    <row r="65" spans="1:8" ht="12" customHeight="1" x14ac:dyDescent="0.25">
      <c r="A65" s="14"/>
      <c r="B65" s="14"/>
      <c r="C65" s="14"/>
      <c r="D65" s="15"/>
      <c r="E65" s="16"/>
      <c r="F65" s="17"/>
      <c r="G65" s="3"/>
      <c r="H65" s="53"/>
    </row>
    <row r="66" spans="1:8" ht="12" customHeight="1" x14ac:dyDescent="0.25">
      <c r="A66" s="18"/>
      <c r="B66" s="19"/>
      <c r="C66" s="20"/>
      <c r="D66" s="21"/>
      <c r="E66" s="18"/>
      <c r="F66" s="22"/>
      <c r="G66" s="6"/>
      <c r="H66" s="54"/>
    </row>
    <row r="67" spans="1:8" ht="12" customHeight="1" x14ac:dyDescent="0.25">
      <c r="A67" s="23" t="s">
        <v>7</v>
      </c>
      <c r="B67" s="24" t="s">
        <v>8</v>
      </c>
      <c r="C67" s="25"/>
      <c r="D67" s="26"/>
      <c r="E67" s="23" t="s">
        <v>9</v>
      </c>
      <c r="F67" s="27" t="s">
        <v>10</v>
      </c>
      <c r="G67" s="4" t="s">
        <v>11</v>
      </c>
      <c r="H67" s="70" t="s">
        <v>12</v>
      </c>
    </row>
    <row r="68" spans="1:8" ht="12" customHeight="1" x14ac:dyDescent="0.25">
      <c r="A68" s="23" t="s">
        <v>13</v>
      </c>
      <c r="B68" s="121"/>
      <c r="C68" s="122"/>
      <c r="D68" s="28"/>
      <c r="E68" s="29"/>
      <c r="F68" s="30"/>
      <c r="G68" s="5"/>
      <c r="H68" s="55"/>
    </row>
    <row r="69" spans="1:8" ht="12" customHeight="1" x14ac:dyDescent="0.25">
      <c r="A69" s="31"/>
      <c r="B69" s="32"/>
      <c r="C69" s="16"/>
      <c r="D69" s="33"/>
      <c r="E69" s="31"/>
      <c r="F69" s="34"/>
      <c r="G69" s="7"/>
      <c r="H69" s="56"/>
    </row>
    <row r="70" spans="1:8" ht="12" customHeight="1" x14ac:dyDescent="0.25">
      <c r="A70" s="145"/>
      <c r="B70" s="79"/>
      <c r="C70" s="143"/>
      <c r="D70" s="144"/>
      <c r="E70" s="76"/>
      <c r="F70" s="58"/>
      <c r="G70" s="135"/>
      <c r="H70" s="39"/>
    </row>
    <row r="71" spans="1:8" ht="12" customHeight="1" x14ac:dyDescent="0.25">
      <c r="A71" s="145"/>
      <c r="B71" s="79"/>
      <c r="C71" s="143"/>
      <c r="D71" s="144"/>
      <c r="E71" s="76"/>
      <c r="F71" s="58"/>
      <c r="G71" s="135"/>
      <c r="H71" s="39"/>
    </row>
    <row r="72" spans="1:8" ht="12" customHeight="1" x14ac:dyDescent="0.25">
      <c r="A72" s="126"/>
      <c r="B72" s="160" t="s">
        <v>83</v>
      </c>
      <c r="C72" s="161"/>
      <c r="D72" s="162"/>
      <c r="E72" s="76"/>
      <c r="F72" s="58"/>
      <c r="G72" s="137"/>
      <c r="H72" s="39" t="str">
        <f>IF(AND(NOT(ISBLANK($E76)),NOT(ISNUMBER($F76))),"Rate only",$F76*G72)</f>
        <v>Rate only</v>
      </c>
    </row>
    <row r="73" spans="1:8" ht="12" customHeight="1" x14ac:dyDescent="0.25">
      <c r="A73" s="127"/>
      <c r="B73" s="160" t="s">
        <v>72</v>
      </c>
      <c r="C73" s="161"/>
      <c r="D73" s="162"/>
      <c r="E73" s="76"/>
      <c r="F73" s="58"/>
      <c r="G73" s="137"/>
      <c r="H73" s="39">
        <f>IF(AND(NOT(ISBLANK($E77)),NOT(ISNUMBER($F77))),"Rate only",$F77*G73)</f>
        <v>0</v>
      </c>
    </row>
    <row r="74" spans="1:8" ht="12" customHeight="1" x14ac:dyDescent="0.25">
      <c r="A74" s="145"/>
      <c r="B74" s="79"/>
      <c r="C74" s="143"/>
      <c r="D74" s="143"/>
      <c r="E74" s="106"/>
      <c r="F74" s="123"/>
      <c r="G74" s="135"/>
      <c r="H74" s="39"/>
    </row>
    <row r="75" spans="1:8" ht="12" customHeight="1" x14ac:dyDescent="0.3">
      <c r="A75" s="126"/>
      <c r="B75" s="79"/>
      <c r="C75" s="143"/>
      <c r="D75" s="144"/>
      <c r="E75" s="59"/>
      <c r="F75" s="58"/>
      <c r="G75" s="137"/>
      <c r="H75" s="39"/>
    </row>
    <row r="76" spans="1:8" ht="12" customHeight="1" x14ac:dyDescent="0.3">
      <c r="A76" s="126"/>
      <c r="B76" s="79" t="s">
        <v>24</v>
      </c>
      <c r="C76" s="143"/>
      <c r="D76" s="143"/>
      <c r="E76" s="59" t="s">
        <v>16</v>
      </c>
      <c r="F76" s="58"/>
      <c r="G76" s="283"/>
      <c r="H76" s="39"/>
    </row>
    <row r="77" spans="1:8" ht="12" customHeight="1" x14ac:dyDescent="0.3">
      <c r="A77" s="126"/>
      <c r="B77" s="79"/>
      <c r="C77" s="143"/>
      <c r="D77" s="143"/>
      <c r="E77" s="59"/>
      <c r="F77" s="58"/>
      <c r="G77" s="283"/>
      <c r="H77" s="39"/>
    </row>
    <row r="78" spans="1:8" ht="12" customHeight="1" x14ac:dyDescent="0.25">
      <c r="A78" s="146"/>
      <c r="B78" s="79"/>
      <c r="C78" s="143"/>
      <c r="D78" s="144"/>
      <c r="E78" s="76"/>
      <c r="F78" s="58"/>
      <c r="G78" s="283"/>
      <c r="H78" s="39"/>
    </row>
    <row r="79" spans="1:8" ht="12" customHeight="1" x14ac:dyDescent="0.3">
      <c r="A79" s="126"/>
      <c r="B79" s="79" t="s">
        <v>25</v>
      </c>
      <c r="C79" s="143"/>
      <c r="D79" s="143"/>
      <c r="E79" s="59" t="s">
        <v>16</v>
      </c>
      <c r="F79" s="58"/>
      <c r="G79" s="283"/>
      <c r="H79" s="39"/>
    </row>
    <row r="80" spans="1:8" ht="12" customHeight="1" x14ac:dyDescent="0.25">
      <c r="A80" s="145"/>
      <c r="B80" s="79" t="s">
        <v>26</v>
      </c>
      <c r="C80" s="143"/>
      <c r="D80" s="143"/>
      <c r="E80" s="76"/>
      <c r="F80" s="58"/>
      <c r="G80" s="283"/>
      <c r="H80" s="39"/>
    </row>
    <row r="81" spans="1:8" ht="12" customHeight="1" x14ac:dyDescent="0.25">
      <c r="A81" s="108"/>
      <c r="B81" s="105"/>
      <c r="C81" s="75"/>
      <c r="D81" s="65"/>
      <c r="E81" s="76"/>
      <c r="F81" s="58"/>
      <c r="G81" s="283"/>
      <c r="H81" s="39"/>
    </row>
    <row r="82" spans="1:8" ht="12" customHeight="1" x14ac:dyDescent="0.25">
      <c r="A82" s="126"/>
      <c r="B82" s="79"/>
      <c r="C82" s="75"/>
      <c r="D82" s="65"/>
      <c r="E82" s="76"/>
      <c r="F82" s="58"/>
      <c r="G82" s="283"/>
      <c r="H82" s="39"/>
    </row>
    <row r="83" spans="1:8" ht="12" customHeight="1" x14ac:dyDescent="0.3">
      <c r="A83" s="126"/>
      <c r="B83" s="79" t="s">
        <v>29</v>
      </c>
      <c r="C83" s="143"/>
      <c r="D83" s="144"/>
      <c r="E83" s="59" t="s">
        <v>16</v>
      </c>
      <c r="F83" s="58"/>
      <c r="G83" s="283"/>
      <c r="H83" s="39"/>
    </row>
    <row r="84" spans="1:8" ht="12" customHeight="1" x14ac:dyDescent="0.3">
      <c r="A84" s="126"/>
      <c r="B84" s="79"/>
      <c r="C84" s="143"/>
      <c r="D84" s="144"/>
      <c r="E84" s="59"/>
      <c r="F84" s="58"/>
      <c r="G84" s="283"/>
      <c r="H84" s="39"/>
    </row>
    <row r="85" spans="1:8" ht="12" customHeight="1" x14ac:dyDescent="0.3">
      <c r="A85" s="126"/>
      <c r="B85" s="79"/>
      <c r="C85" s="143"/>
      <c r="D85" s="144"/>
      <c r="E85" s="59"/>
      <c r="F85" s="58"/>
      <c r="G85" s="283"/>
      <c r="H85" s="39"/>
    </row>
    <row r="86" spans="1:8" ht="12" customHeight="1" x14ac:dyDescent="0.3">
      <c r="A86" s="126"/>
      <c r="B86" s="79" t="s">
        <v>30</v>
      </c>
      <c r="C86" s="143"/>
      <c r="D86" s="143"/>
      <c r="E86" s="59" t="s">
        <v>16</v>
      </c>
      <c r="F86" s="58"/>
      <c r="G86" s="283"/>
      <c r="H86" s="39"/>
    </row>
    <row r="87" spans="1:8" ht="12" customHeight="1" x14ac:dyDescent="0.3">
      <c r="A87" s="126"/>
      <c r="B87" s="79"/>
      <c r="C87" s="143"/>
      <c r="D87" s="144"/>
      <c r="E87" s="59"/>
      <c r="F87" s="58"/>
      <c r="G87" s="283"/>
      <c r="H87" s="39"/>
    </row>
    <row r="88" spans="1:8" ht="12" customHeight="1" x14ac:dyDescent="0.3">
      <c r="A88" s="145"/>
      <c r="B88" s="79"/>
      <c r="C88" s="143"/>
      <c r="D88" s="144"/>
      <c r="E88" s="59"/>
      <c r="F88" s="60"/>
      <c r="G88" s="283"/>
      <c r="H88" s="39"/>
    </row>
    <row r="89" spans="1:8" ht="12" customHeight="1" x14ac:dyDescent="0.3">
      <c r="A89" s="126"/>
      <c r="B89" s="79" t="s">
        <v>27</v>
      </c>
      <c r="C89" s="143"/>
      <c r="D89" s="144"/>
      <c r="E89" s="59" t="s">
        <v>16</v>
      </c>
      <c r="F89" s="58"/>
      <c r="G89" s="283"/>
      <c r="H89" s="39"/>
    </row>
    <row r="90" spans="1:8" ht="12" customHeight="1" x14ac:dyDescent="0.25">
      <c r="A90" s="145"/>
      <c r="B90" s="79"/>
      <c r="C90" s="143"/>
      <c r="D90" s="144"/>
      <c r="E90" s="76"/>
      <c r="F90" s="58"/>
      <c r="G90" s="283"/>
      <c r="H90" s="39"/>
    </row>
    <row r="91" spans="1:8" ht="12" customHeight="1" x14ac:dyDescent="0.25">
      <c r="A91" s="145"/>
      <c r="B91" s="79"/>
      <c r="C91" s="143"/>
      <c r="D91" s="144"/>
      <c r="E91" s="76"/>
      <c r="F91" s="58"/>
      <c r="G91" s="283"/>
      <c r="H91" s="39"/>
    </row>
    <row r="92" spans="1:8" ht="12" customHeight="1" x14ac:dyDescent="0.25">
      <c r="A92" s="145"/>
      <c r="B92" s="427" t="s">
        <v>117</v>
      </c>
      <c r="C92" s="428"/>
      <c r="D92" s="429"/>
      <c r="E92" s="76"/>
      <c r="F92" s="58"/>
      <c r="G92" s="283"/>
      <c r="H92" s="39">
        <f t="shared" ref="H92:H96" si="0">IF(AND(NOT(ISBLANK($E92)),NOT(ISNUMBER($F92))),"Rate only",$F92*G92)</f>
        <v>0</v>
      </c>
    </row>
    <row r="93" spans="1:8" ht="12" customHeight="1" x14ac:dyDescent="0.25">
      <c r="A93" s="145"/>
      <c r="B93" s="427"/>
      <c r="C93" s="428"/>
      <c r="D93" s="429"/>
      <c r="E93" s="76"/>
      <c r="F93" s="58"/>
      <c r="G93" s="283"/>
      <c r="H93" s="39">
        <f t="shared" si="0"/>
        <v>0</v>
      </c>
    </row>
    <row r="94" spans="1:8" ht="12" customHeight="1" x14ac:dyDescent="0.25">
      <c r="A94" s="145"/>
      <c r="B94" s="427"/>
      <c r="C94" s="428"/>
      <c r="D94" s="429"/>
      <c r="E94" s="76"/>
      <c r="F94" s="58"/>
      <c r="G94" s="283"/>
      <c r="H94" s="39">
        <f t="shared" si="0"/>
        <v>0</v>
      </c>
    </row>
    <row r="95" spans="1:8" ht="12" customHeight="1" x14ac:dyDescent="0.25">
      <c r="A95" s="145"/>
      <c r="B95" s="427"/>
      <c r="C95" s="428"/>
      <c r="D95" s="429"/>
      <c r="E95" s="76"/>
      <c r="F95" s="58"/>
      <c r="G95" s="283"/>
      <c r="H95" s="39">
        <f t="shared" si="0"/>
        <v>0</v>
      </c>
    </row>
    <row r="96" spans="1:8" ht="12" customHeight="1" x14ac:dyDescent="0.25">
      <c r="A96" s="145"/>
      <c r="B96" s="79"/>
      <c r="C96" s="143"/>
      <c r="D96" s="144"/>
      <c r="E96" s="76"/>
      <c r="F96" s="58"/>
      <c r="G96" s="283"/>
      <c r="H96" s="39">
        <f t="shared" si="0"/>
        <v>0</v>
      </c>
    </row>
    <row r="97" spans="1:8" ht="12" customHeight="1" x14ac:dyDescent="0.25">
      <c r="A97" s="35"/>
      <c r="B97" s="36"/>
      <c r="C97" s="37"/>
      <c r="D97" s="37"/>
      <c r="E97" s="20"/>
      <c r="F97" s="99"/>
      <c r="G97" s="9"/>
      <c r="H97" s="54"/>
    </row>
    <row r="98" spans="1:8" s="71" customFormat="1" ht="12" customHeight="1" x14ac:dyDescent="0.25">
      <c r="A98" s="174"/>
      <c r="B98" s="69" t="s">
        <v>82</v>
      </c>
      <c r="C98" s="147"/>
      <c r="D98" s="147"/>
      <c r="E98" s="175"/>
      <c r="F98" s="176"/>
      <c r="G98" s="177"/>
      <c r="H98" s="178">
        <f>SUM(H75:H89)</f>
        <v>0</v>
      </c>
    </row>
    <row r="99" spans="1:8" ht="12" customHeight="1" x14ac:dyDescent="0.25">
      <c r="A99" s="102"/>
      <c r="B99" s="103"/>
      <c r="C99" s="15"/>
      <c r="D99" s="15"/>
      <c r="E99" s="16"/>
      <c r="F99" s="17"/>
      <c r="G99" s="10"/>
      <c r="H99" s="56"/>
    </row>
    <row r="100" spans="1:8" ht="12" customHeight="1" x14ac:dyDescent="0.25">
      <c r="E100" s="11"/>
      <c r="F100" s="11"/>
      <c r="G100" s="11"/>
      <c r="H100" s="11"/>
    </row>
    <row r="101" spans="1:8" ht="12" customHeight="1" x14ac:dyDescent="0.25">
      <c r="E101" s="11"/>
      <c r="F101" s="11"/>
      <c r="G101" s="11"/>
      <c r="H101" s="11"/>
    </row>
    <row r="102" spans="1:8" ht="12" customHeight="1" x14ac:dyDescent="0.25">
      <c r="A102" s="71" t="str">
        <f>_100head</f>
        <v>SCHEDULE 1:  NORMAL SERVICES</v>
      </c>
      <c r="H102" s="159"/>
    </row>
    <row r="103" spans="1:8" ht="12" customHeight="1" x14ac:dyDescent="0.25">
      <c r="A103" s="172" t="str">
        <f>_130shead&amp;": "&amp;LEFT(_130Lhead,(FIND(" . ",_130Lhead)-1))</f>
        <v>C3.4: STAGE 3:  DESIGN DEVELOPMENT (DETAIL DESIGN)</v>
      </c>
      <c r="H103" s="159"/>
    </row>
    <row r="104" spans="1:8" ht="12" customHeight="1" x14ac:dyDescent="0.25">
      <c r="E104" s="11"/>
      <c r="F104" s="11"/>
      <c r="G104" s="11"/>
      <c r="H104" s="11"/>
    </row>
    <row r="105" spans="1:8" ht="12" customHeight="1" x14ac:dyDescent="0.25">
      <c r="A105" s="18"/>
      <c r="B105" s="19"/>
      <c r="C105" s="20"/>
      <c r="D105" s="21"/>
      <c r="E105" s="18"/>
      <c r="F105" s="22"/>
      <c r="G105" s="6"/>
      <c r="H105" s="54"/>
    </row>
    <row r="106" spans="1:8" ht="12" customHeight="1" x14ac:dyDescent="0.25">
      <c r="A106" s="23" t="s">
        <v>7</v>
      </c>
      <c r="B106" s="24" t="s">
        <v>8</v>
      </c>
      <c r="C106" s="25"/>
      <c r="D106" s="26"/>
      <c r="E106" s="23" t="s">
        <v>9</v>
      </c>
      <c r="F106" s="27" t="s">
        <v>10</v>
      </c>
      <c r="G106" s="4" t="s">
        <v>11</v>
      </c>
      <c r="H106" s="70" t="s">
        <v>12</v>
      </c>
    </row>
    <row r="107" spans="1:8" ht="12" customHeight="1" x14ac:dyDescent="0.25">
      <c r="A107" s="23" t="s">
        <v>13</v>
      </c>
      <c r="B107" s="121"/>
      <c r="C107" s="122"/>
      <c r="D107" s="28"/>
      <c r="E107" s="29"/>
      <c r="F107" s="30"/>
      <c r="G107" s="5"/>
      <c r="H107" s="55"/>
    </row>
    <row r="108" spans="1:8" ht="12" customHeight="1" x14ac:dyDescent="0.25">
      <c r="A108" s="31"/>
      <c r="B108" s="32"/>
      <c r="C108" s="16"/>
      <c r="D108" s="33"/>
      <c r="E108" s="31"/>
      <c r="F108" s="34"/>
      <c r="G108" s="7"/>
      <c r="H108" s="56"/>
    </row>
    <row r="109" spans="1:8" ht="12" customHeight="1" x14ac:dyDescent="0.25">
      <c r="A109" s="35"/>
      <c r="B109" s="36"/>
      <c r="C109" s="37"/>
      <c r="D109" s="38"/>
      <c r="E109" s="18"/>
      <c r="F109" s="22"/>
      <c r="G109" s="8"/>
      <c r="H109" s="39">
        <f t="shared" ref="H109:H131" si="1">IF(AND(NOT(ISBLANK($E109)),NOT(ISNUMBER($F109))),"Rate only",$F109*G109)</f>
        <v>0</v>
      </c>
    </row>
    <row r="110" spans="1:8" ht="12" customHeight="1" x14ac:dyDescent="0.25">
      <c r="A110" s="126"/>
      <c r="B110" s="160" t="s">
        <v>84</v>
      </c>
      <c r="C110" s="75"/>
      <c r="D110" s="65"/>
      <c r="E110" s="76"/>
      <c r="F110" s="58"/>
      <c r="G110" s="135"/>
      <c r="H110" s="39">
        <f t="shared" si="1"/>
        <v>0</v>
      </c>
    </row>
    <row r="111" spans="1:8" ht="12" customHeight="1" x14ac:dyDescent="0.25">
      <c r="A111" s="129"/>
      <c r="B111" s="160" t="s">
        <v>75</v>
      </c>
      <c r="C111" s="75"/>
      <c r="D111" s="65"/>
      <c r="E111" s="76"/>
      <c r="F111" s="58"/>
      <c r="G111" s="135"/>
      <c r="H111" s="39">
        <f t="shared" si="1"/>
        <v>0</v>
      </c>
    </row>
    <row r="112" spans="1:8" ht="12" customHeight="1" x14ac:dyDescent="0.3">
      <c r="A112" s="126"/>
      <c r="B112" s="79"/>
      <c r="C112" s="143"/>
      <c r="D112" s="143"/>
      <c r="E112" s="59"/>
      <c r="F112" s="132"/>
      <c r="G112" s="133"/>
      <c r="H112" s="73"/>
    </row>
    <row r="113" spans="1:8" ht="12" customHeight="1" x14ac:dyDescent="0.25">
      <c r="A113" s="66"/>
      <c r="B113" s="78"/>
      <c r="C113" s="75"/>
      <c r="D113" s="75"/>
      <c r="E113" s="106"/>
      <c r="F113" s="123"/>
      <c r="G113" s="137"/>
      <c r="H113" s="39"/>
    </row>
    <row r="114" spans="1:8" ht="12" customHeight="1" x14ac:dyDescent="0.3">
      <c r="A114" s="126"/>
      <c r="B114" s="79" t="s">
        <v>31</v>
      </c>
      <c r="C114" s="143"/>
      <c r="D114" s="144"/>
      <c r="E114" s="59" t="s">
        <v>16</v>
      </c>
      <c r="F114" s="58"/>
      <c r="G114" s="283"/>
      <c r="H114" s="39">
        <f>F114*G114</f>
        <v>0</v>
      </c>
    </row>
    <row r="115" spans="1:8" ht="12" customHeight="1" x14ac:dyDescent="0.25">
      <c r="A115" s="66"/>
      <c r="B115" s="78"/>
      <c r="C115" s="75"/>
      <c r="D115" s="75"/>
      <c r="E115" s="76"/>
      <c r="F115" s="49"/>
      <c r="G115" s="283"/>
      <c r="H115" s="39"/>
    </row>
    <row r="116" spans="1:8" ht="12" customHeight="1" x14ac:dyDescent="0.25">
      <c r="A116" s="109"/>
      <c r="B116" s="105"/>
      <c r="C116" s="75"/>
      <c r="D116" s="75"/>
      <c r="E116" s="76"/>
      <c r="F116" s="49"/>
      <c r="G116" s="283"/>
      <c r="H116" s="39"/>
    </row>
    <row r="117" spans="1:8" ht="12" customHeight="1" x14ac:dyDescent="0.3">
      <c r="A117" s="126"/>
      <c r="B117" s="79" t="s">
        <v>32</v>
      </c>
      <c r="C117" s="143"/>
      <c r="D117" s="144"/>
      <c r="E117" s="59" t="s">
        <v>16</v>
      </c>
      <c r="F117" s="58"/>
      <c r="G117" s="283"/>
      <c r="H117" s="39">
        <f>F117*G117</f>
        <v>0</v>
      </c>
    </row>
    <row r="118" spans="1:8" ht="12" customHeight="1" x14ac:dyDescent="0.3">
      <c r="A118" s="126"/>
      <c r="B118" s="79"/>
      <c r="C118" s="143"/>
      <c r="D118" s="143"/>
      <c r="E118" s="59"/>
      <c r="F118" s="58"/>
      <c r="G118" s="283"/>
      <c r="H118" s="39"/>
    </row>
    <row r="119" spans="1:8" ht="12" customHeight="1" x14ac:dyDescent="0.25">
      <c r="A119" s="66"/>
      <c r="B119" s="78"/>
      <c r="C119" s="75"/>
      <c r="D119" s="75"/>
      <c r="E119" s="76"/>
      <c r="F119" s="113"/>
      <c r="G119" s="283"/>
      <c r="H119" s="39"/>
    </row>
    <row r="120" spans="1:8" ht="12" customHeight="1" x14ac:dyDescent="0.3">
      <c r="A120" s="126"/>
      <c r="B120" s="79" t="s">
        <v>76</v>
      </c>
      <c r="C120" s="41"/>
      <c r="D120" s="42"/>
      <c r="E120" s="59"/>
      <c r="F120" s="58"/>
      <c r="G120" s="283"/>
      <c r="H120" s="39"/>
    </row>
    <row r="121" spans="1:8" ht="12" customHeight="1" x14ac:dyDescent="0.3">
      <c r="A121" s="145"/>
      <c r="B121" s="79" t="s">
        <v>77</v>
      </c>
      <c r="C121" s="143"/>
      <c r="D121" s="144"/>
      <c r="E121" s="59" t="s">
        <v>16</v>
      </c>
      <c r="F121" s="58"/>
      <c r="G121" s="283"/>
      <c r="H121" s="39">
        <f>F121*G121</f>
        <v>0</v>
      </c>
    </row>
    <row r="122" spans="1:8" ht="12" customHeight="1" x14ac:dyDescent="0.25">
      <c r="A122" s="128"/>
      <c r="B122" s="78"/>
      <c r="C122" s="143"/>
      <c r="D122" s="144"/>
      <c r="E122" s="76"/>
      <c r="F122" s="113"/>
      <c r="G122" s="283"/>
      <c r="H122" s="39"/>
    </row>
    <row r="123" spans="1:8" ht="12" customHeight="1" x14ac:dyDescent="0.25">
      <c r="A123" s="126"/>
      <c r="B123" s="79"/>
      <c r="C123" s="75"/>
      <c r="D123" s="65"/>
      <c r="E123" s="76"/>
      <c r="F123" s="113"/>
      <c r="G123" s="283"/>
      <c r="H123" s="39"/>
    </row>
    <row r="124" spans="1:8" ht="12" customHeight="1" x14ac:dyDescent="0.3">
      <c r="A124" s="126"/>
      <c r="B124" s="79" t="s">
        <v>28</v>
      </c>
      <c r="C124" s="143"/>
      <c r="D124" s="143"/>
      <c r="E124" s="59" t="s">
        <v>16</v>
      </c>
      <c r="F124" s="58"/>
      <c r="G124" s="283"/>
      <c r="H124" s="39">
        <f>F124*G124</f>
        <v>0</v>
      </c>
    </row>
    <row r="125" spans="1:8" ht="12" customHeight="1" x14ac:dyDescent="0.25">
      <c r="A125" s="66"/>
      <c r="B125" s="78"/>
      <c r="C125" s="74"/>
      <c r="D125" s="75"/>
      <c r="E125" s="76"/>
      <c r="F125" s="113"/>
      <c r="G125" s="283"/>
      <c r="H125" s="39"/>
    </row>
    <row r="126" spans="1:8" ht="12" customHeight="1" x14ac:dyDescent="0.25">
      <c r="A126" s="66"/>
      <c r="B126" s="427" t="s">
        <v>118</v>
      </c>
      <c r="C126" s="428"/>
      <c r="D126" s="429"/>
      <c r="E126" s="76"/>
      <c r="F126" s="113"/>
      <c r="G126" s="283"/>
      <c r="H126" s="39">
        <f t="shared" si="1"/>
        <v>0</v>
      </c>
    </row>
    <row r="127" spans="1:8" ht="12" customHeight="1" x14ac:dyDescent="0.25">
      <c r="A127" s="66"/>
      <c r="B127" s="427"/>
      <c r="C127" s="428"/>
      <c r="D127" s="429"/>
      <c r="E127" s="76"/>
      <c r="F127" s="113"/>
      <c r="G127" s="283"/>
      <c r="H127" s="39">
        <f t="shared" si="1"/>
        <v>0</v>
      </c>
    </row>
    <row r="128" spans="1:8" ht="12" customHeight="1" x14ac:dyDescent="0.25">
      <c r="A128" s="66"/>
      <c r="B128" s="427"/>
      <c r="C128" s="428"/>
      <c r="D128" s="429"/>
      <c r="E128" s="76"/>
      <c r="F128" s="113"/>
      <c r="G128" s="283"/>
      <c r="H128" s="39">
        <f t="shared" si="1"/>
        <v>0</v>
      </c>
    </row>
    <row r="129" spans="1:8" ht="12" customHeight="1" x14ac:dyDescent="0.25">
      <c r="A129" s="66"/>
      <c r="B129" s="427"/>
      <c r="C129" s="428"/>
      <c r="D129" s="429"/>
      <c r="E129" s="76"/>
      <c r="F129" s="113"/>
      <c r="G129" s="283"/>
      <c r="H129" s="39">
        <f t="shared" si="1"/>
        <v>0</v>
      </c>
    </row>
    <row r="130" spans="1:8" ht="12" customHeight="1" x14ac:dyDescent="0.25">
      <c r="A130" s="66"/>
      <c r="B130" s="78"/>
      <c r="C130" s="75"/>
      <c r="D130" s="75"/>
      <c r="E130" s="76"/>
      <c r="F130" s="49"/>
      <c r="G130" s="283"/>
      <c r="H130" s="39">
        <f t="shared" si="1"/>
        <v>0</v>
      </c>
    </row>
    <row r="131" spans="1:8" ht="12" customHeight="1" x14ac:dyDescent="0.3">
      <c r="A131" s="40"/>
      <c r="B131" s="45"/>
      <c r="C131" s="41"/>
      <c r="D131" s="41"/>
      <c r="E131" s="47"/>
      <c r="F131" s="30"/>
      <c r="G131" s="283"/>
      <c r="H131" s="39">
        <f t="shared" si="1"/>
        <v>0</v>
      </c>
    </row>
    <row r="132" spans="1:8" ht="12" customHeight="1" x14ac:dyDescent="0.25">
      <c r="A132" s="35"/>
      <c r="B132" s="36"/>
      <c r="C132" s="37"/>
      <c r="D132" s="37"/>
      <c r="E132" s="20"/>
      <c r="F132" s="99"/>
      <c r="G132" s="9"/>
      <c r="H132" s="54"/>
    </row>
    <row r="133" spans="1:8" s="71" customFormat="1" ht="12" customHeight="1" x14ac:dyDescent="0.25">
      <c r="A133" s="174"/>
      <c r="B133" s="69" t="s">
        <v>82</v>
      </c>
      <c r="C133" s="147"/>
      <c r="D133" s="147"/>
      <c r="E133" s="175"/>
      <c r="F133" s="176"/>
      <c r="G133" s="177"/>
      <c r="H133" s="178">
        <f>SUM(H114:H124)</f>
        <v>0</v>
      </c>
    </row>
    <row r="134" spans="1:8" ht="12" customHeight="1" x14ac:dyDescent="0.25">
      <c r="A134" s="102"/>
      <c r="B134" s="103"/>
      <c r="C134" s="15"/>
      <c r="D134" s="15"/>
      <c r="E134" s="16"/>
      <c r="F134" s="17"/>
      <c r="G134" s="10"/>
      <c r="H134" s="56"/>
    </row>
    <row r="135" spans="1:8" ht="12" customHeight="1" x14ac:dyDescent="0.25">
      <c r="E135" s="11"/>
      <c r="F135" s="11"/>
      <c r="G135" s="11"/>
      <c r="H135" s="11"/>
    </row>
    <row r="136" spans="1:8" ht="12" customHeight="1" x14ac:dyDescent="0.25">
      <c r="A136" s="71"/>
      <c r="G136" s="1"/>
      <c r="H136" s="159"/>
    </row>
    <row r="137" spans="1:8" ht="12" customHeight="1" x14ac:dyDescent="0.25">
      <c r="A137" s="71" t="str">
        <f>_100head</f>
        <v>SCHEDULE 1:  NORMAL SERVICES</v>
      </c>
      <c r="G137" s="1"/>
      <c r="H137" s="159"/>
    </row>
    <row r="138" spans="1:8" ht="12" customHeight="1" x14ac:dyDescent="0.25">
      <c r="A138" s="172" t="str">
        <f>_140shead&amp;": "&amp;LEFT(_140Lhead,(FIND(" . ",_140Lhead)-1))</f>
        <v>C3.5: STAGE 4:  DOCUMENTATION AND PROCUREMENT</v>
      </c>
      <c r="G138" s="1"/>
      <c r="H138" s="159"/>
    </row>
    <row r="139" spans="1:8" ht="12" customHeight="1" x14ac:dyDescent="0.25">
      <c r="B139" s="16"/>
      <c r="G139" s="1"/>
    </row>
    <row r="140" spans="1:8" ht="12" customHeight="1" x14ac:dyDescent="0.25">
      <c r="A140" s="18"/>
      <c r="B140" s="19"/>
      <c r="C140" s="20"/>
      <c r="D140" s="21"/>
      <c r="E140" s="18"/>
      <c r="F140" s="22"/>
      <c r="G140" s="6"/>
      <c r="H140" s="54"/>
    </row>
    <row r="141" spans="1:8" ht="12" customHeight="1" x14ac:dyDescent="0.25">
      <c r="A141" s="23" t="s">
        <v>7</v>
      </c>
      <c r="B141" s="24" t="s">
        <v>8</v>
      </c>
      <c r="C141" s="25"/>
      <c r="D141" s="26"/>
      <c r="E141" s="23" t="s">
        <v>9</v>
      </c>
      <c r="F141" s="27" t="s">
        <v>10</v>
      </c>
      <c r="G141" s="4" t="s">
        <v>11</v>
      </c>
      <c r="H141" s="70" t="s">
        <v>12</v>
      </c>
    </row>
    <row r="142" spans="1:8" ht="12" customHeight="1" x14ac:dyDescent="0.25">
      <c r="A142" s="23" t="s">
        <v>13</v>
      </c>
      <c r="B142" s="121"/>
      <c r="C142" s="122"/>
      <c r="D142" s="28"/>
      <c r="E142" s="29"/>
      <c r="F142" s="30"/>
      <c r="G142" s="5"/>
      <c r="H142" s="55"/>
    </row>
    <row r="143" spans="1:8" ht="12" customHeight="1" x14ac:dyDescent="0.25">
      <c r="A143" s="31"/>
      <c r="B143" s="32"/>
      <c r="C143" s="16"/>
      <c r="D143" s="33"/>
      <c r="E143" s="31"/>
      <c r="F143" s="34"/>
      <c r="G143" s="7"/>
      <c r="H143" s="56"/>
    </row>
    <row r="144" spans="1:8" ht="12" customHeight="1" x14ac:dyDescent="0.25">
      <c r="A144" s="40"/>
      <c r="B144" s="43"/>
      <c r="C144" s="41"/>
      <c r="D144" s="41"/>
      <c r="E144" s="29"/>
      <c r="F144" s="30"/>
      <c r="G144" s="168"/>
      <c r="H144" s="39"/>
    </row>
    <row r="145" spans="1:8" ht="12" customHeight="1" x14ac:dyDescent="0.25">
      <c r="A145" s="124"/>
      <c r="B145" s="67" t="s">
        <v>85</v>
      </c>
      <c r="C145" s="143"/>
      <c r="D145" s="143"/>
      <c r="E145" s="76"/>
      <c r="F145" s="58"/>
      <c r="G145" s="135"/>
      <c r="H145" s="39">
        <f>IF(AND(NOT(ISBLANK($E145)),NOT(ISNUMBER($F145))),"Rate only",$F145*G145)</f>
        <v>0</v>
      </c>
    </row>
    <row r="146" spans="1:8" ht="12" customHeight="1" x14ac:dyDescent="0.25">
      <c r="A146" s="124"/>
      <c r="B146" s="67" t="s">
        <v>73</v>
      </c>
      <c r="C146" s="46"/>
      <c r="D146" s="50"/>
      <c r="E146" s="76"/>
      <c r="F146" s="58"/>
      <c r="G146" s="141"/>
      <c r="H146" s="39"/>
    </row>
    <row r="147" spans="1:8" ht="12" customHeight="1" x14ac:dyDescent="0.25">
      <c r="A147" s="66"/>
      <c r="B147" s="79"/>
      <c r="C147" s="41"/>
      <c r="D147" s="42"/>
      <c r="E147" s="76"/>
      <c r="F147" s="58"/>
      <c r="G147" s="142"/>
      <c r="H147" s="39"/>
    </row>
    <row r="148" spans="1:8" ht="12" customHeight="1" x14ac:dyDescent="0.25">
      <c r="A148" s="126"/>
      <c r="B148" s="105"/>
      <c r="C148" s="143"/>
      <c r="D148" s="144"/>
      <c r="E148" s="76"/>
      <c r="F148" s="58"/>
      <c r="G148" s="283"/>
      <c r="H148" s="39"/>
    </row>
    <row r="149" spans="1:8" ht="12" customHeight="1" x14ac:dyDescent="0.3">
      <c r="A149" s="124"/>
      <c r="B149" s="79" t="s">
        <v>33</v>
      </c>
      <c r="C149" s="75"/>
      <c r="D149" s="65"/>
      <c r="E149" s="59" t="s">
        <v>16</v>
      </c>
      <c r="F149" s="58"/>
      <c r="G149" s="283"/>
      <c r="H149" s="39"/>
    </row>
    <row r="150" spans="1:8" ht="12" customHeight="1" x14ac:dyDescent="0.25">
      <c r="A150" s="40"/>
      <c r="B150" s="79"/>
      <c r="C150" s="143"/>
      <c r="D150" s="144"/>
      <c r="E150" s="76"/>
      <c r="F150" s="58"/>
      <c r="G150" s="283"/>
      <c r="H150" s="55"/>
    </row>
    <row r="151" spans="1:8" ht="12" customHeight="1" x14ac:dyDescent="0.25">
      <c r="A151" s="126"/>
      <c r="B151" s="105"/>
      <c r="C151" s="75"/>
      <c r="D151" s="65"/>
      <c r="E151" s="76"/>
      <c r="F151" s="58"/>
      <c r="G151" s="283"/>
      <c r="H151" s="39"/>
    </row>
    <row r="152" spans="1:8" ht="12" customHeight="1" x14ac:dyDescent="0.3">
      <c r="A152" s="124"/>
      <c r="B152" s="79" t="s">
        <v>34</v>
      </c>
      <c r="C152" s="75"/>
      <c r="D152" s="65"/>
      <c r="E152" s="59" t="s">
        <v>16</v>
      </c>
      <c r="F152" s="58"/>
      <c r="G152" s="283"/>
      <c r="H152" s="39"/>
    </row>
    <row r="153" spans="1:8" ht="12" customHeight="1" x14ac:dyDescent="0.3">
      <c r="A153" s="40"/>
      <c r="B153" s="79"/>
      <c r="C153" s="143"/>
      <c r="D153" s="144"/>
      <c r="E153" s="59"/>
      <c r="F153" s="58"/>
      <c r="G153" s="283"/>
      <c r="H153" s="55"/>
    </row>
    <row r="154" spans="1:8" ht="12" customHeight="1" x14ac:dyDescent="0.3">
      <c r="A154" s="126"/>
      <c r="B154" s="79"/>
      <c r="C154" s="143"/>
      <c r="D154" s="144"/>
      <c r="E154" s="59"/>
      <c r="F154" s="60"/>
      <c r="G154" s="283"/>
      <c r="H154" s="39"/>
    </row>
    <row r="155" spans="1:8" ht="12" customHeight="1" x14ac:dyDescent="0.3">
      <c r="A155" s="124"/>
      <c r="B155" s="79" t="s">
        <v>35</v>
      </c>
      <c r="C155" s="143"/>
      <c r="D155" s="144"/>
      <c r="E155" s="59" t="s">
        <v>16</v>
      </c>
      <c r="F155" s="58"/>
      <c r="G155" s="283"/>
      <c r="H155" s="39"/>
    </row>
    <row r="156" spans="1:8" ht="12" customHeight="1" x14ac:dyDescent="0.3">
      <c r="A156" s="40"/>
      <c r="B156" s="79"/>
      <c r="C156" s="143"/>
      <c r="D156" s="144"/>
      <c r="E156" s="59"/>
      <c r="F156" s="60"/>
      <c r="G156" s="283"/>
      <c r="H156" s="39"/>
    </row>
    <row r="157" spans="1:8" ht="12" customHeight="1" x14ac:dyDescent="0.3">
      <c r="A157" s="145"/>
      <c r="B157" s="79"/>
      <c r="C157" s="143"/>
      <c r="D157" s="144"/>
      <c r="E157" s="59"/>
      <c r="F157" s="58"/>
      <c r="G157" s="283"/>
      <c r="H157" s="39"/>
    </row>
    <row r="158" spans="1:8" ht="12" customHeight="1" x14ac:dyDescent="0.3">
      <c r="A158" s="124"/>
      <c r="B158" s="79" t="s">
        <v>36</v>
      </c>
      <c r="C158" s="143"/>
      <c r="D158" s="144"/>
      <c r="E158" s="59" t="s">
        <v>16</v>
      </c>
      <c r="F158" s="58"/>
      <c r="G158" s="283"/>
      <c r="H158" s="39"/>
    </row>
    <row r="159" spans="1:8" ht="12" customHeight="1" x14ac:dyDescent="0.25">
      <c r="A159" s="145"/>
      <c r="B159" s="79"/>
      <c r="C159" s="143"/>
      <c r="D159" s="144"/>
      <c r="E159" s="76"/>
      <c r="F159" s="58"/>
      <c r="G159" s="283"/>
      <c r="H159" s="39"/>
    </row>
    <row r="160" spans="1:8" ht="12" customHeight="1" x14ac:dyDescent="0.3">
      <c r="A160" s="126"/>
      <c r="B160" s="79"/>
      <c r="C160" s="143"/>
      <c r="D160" s="144"/>
      <c r="E160" s="59"/>
      <c r="F160" s="58"/>
      <c r="G160" s="283"/>
      <c r="H160" s="39"/>
    </row>
    <row r="161" spans="1:8" ht="12" customHeight="1" x14ac:dyDescent="0.3">
      <c r="A161" s="124"/>
      <c r="B161" s="79" t="s">
        <v>37</v>
      </c>
      <c r="C161" s="143"/>
      <c r="D161" s="144"/>
      <c r="E161" s="59" t="s">
        <v>16</v>
      </c>
      <c r="F161" s="58"/>
      <c r="G161" s="283"/>
      <c r="H161" s="39"/>
    </row>
    <row r="162" spans="1:8" ht="12" customHeight="1" x14ac:dyDescent="0.3">
      <c r="A162" s="126"/>
      <c r="B162" s="79"/>
      <c r="C162" s="143"/>
      <c r="D162" s="144"/>
      <c r="E162" s="59"/>
      <c r="F162" s="132"/>
      <c r="G162" s="283"/>
      <c r="H162" s="39"/>
    </row>
    <row r="163" spans="1:8" ht="12" customHeight="1" x14ac:dyDescent="0.3">
      <c r="A163" s="40"/>
      <c r="B163" s="43"/>
      <c r="C163" s="143"/>
      <c r="D163" s="143"/>
      <c r="E163" s="47"/>
      <c r="F163" s="30"/>
      <c r="G163" s="283"/>
      <c r="H163" s="39"/>
    </row>
    <row r="164" spans="1:8" ht="12" customHeight="1" x14ac:dyDescent="0.3">
      <c r="A164" s="124"/>
      <c r="B164" s="79" t="s">
        <v>38</v>
      </c>
      <c r="C164" s="41"/>
      <c r="D164" s="42"/>
      <c r="E164" s="59" t="s">
        <v>16</v>
      </c>
      <c r="F164" s="58"/>
      <c r="G164" s="283"/>
      <c r="H164" s="39"/>
    </row>
    <row r="165" spans="1:8" ht="12" customHeight="1" x14ac:dyDescent="0.25">
      <c r="A165" s="40"/>
      <c r="B165" s="43"/>
      <c r="C165" s="143"/>
      <c r="D165" s="144"/>
      <c r="E165" s="29"/>
      <c r="F165" s="115"/>
      <c r="G165" s="283"/>
      <c r="H165" s="39"/>
    </row>
    <row r="166" spans="1:8" ht="12" customHeight="1" x14ac:dyDescent="0.25">
      <c r="A166" s="40"/>
      <c r="B166" s="43"/>
      <c r="C166" s="41"/>
      <c r="D166" s="42"/>
      <c r="E166" s="29"/>
      <c r="F166" s="83"/>
      <c r="G166" s="283"/>
      <c r="H166" s="39"/>
    </row>
    <row r="167" spans="1:8" ht="12" customHeight="1" x14ac:dyDescent="0.3">
      <c r="A167" s="124"/>
      <c r="B167" s="69" t="s">
        <v>39</v>
      </c>
      <c r="C167" s="41"/>
      <c r="D167" s="63"/>
      <c r="E167" s="59" t="s">
        <v>16</v>
      </c>
      <c r="F167" s="58"/>
      <c r="G167" s="283"/>
      <c r="H167" s="39"/>
    </row>
    <row r="168" spans="1:8" ht="12" customHeight="1" x14ac:dyDescent="0.25">
      <c r="A168" s="44"/>
      <c r="B168" s="43"/>
      <c r="C168" s="147"/>
      <c r="D168" s="148"/>
      <c r="E168" s="29"/>
      <c r="F168" s="30"/>
      <c r="G168" s="283"/>
      <c r="H168" s="39"/>
    </row>
    <row r="169" spans="1:8" ht="12" customHeight="1" x14ac:dyDescent="0.25">
      <c r="A169" s="40"/>
      <c r="B169" s="43"/>
      <c r="C169" s="41"/>
      <c r="D169" s="42"/>
      <c r="E169" s="29"/>
      <c r="F169" s="30"/>
      <c r="G169" s="283"/>
      <c r="H169" s="39"/>
    </row>
    <row r="170" spans="1:8" ht="12" customHeight="1" x14ac:dyDescent="0.3">
      <c r="A170" s="124"/>
      <c r="B170" s="69" t="s">
        <v>47</v>
      </c>
      <c r="C170" s="41"/>
      <c r="D170" s="42"/>
      <c r="E170" s="59" t="s">
        <v>16</v>
      </c>
      <c r="F170" s="58"/>
      <c r="G170" s="283"/>
      <c r="H170" s="39"/>
    </row>
    <row r="171" spans="1:8" ht="12" customHeight="1" x14ac:dyDescent="0.25">
      <c r="A171" s="40"/>
      <c r="B171" s="45"/>
      <c r="C171" s="147"/>
      <c r="D171" s="148"/>
      <c r="E171" s="40"/>
      <c r="F171" s="40"/>
      <c r="G171" s="283"/>
    </row>
    <row r="172" spans="1:8" ht="12" customHeight="1" x14ac:dyDescent="0.25">
      <c r="A172" s="72"/>
      <c r="B172" s="416" t="s">
        <v>119</v>
      </c>
      <c r="C172" s="417"/>
      <c r="D172" s="418"/>
      <c r="E172" s="29"/>
      <c r="F172" s="49"/>
      <c r="G172" s="283"/>
      <c r="H172" s="39">
        <f t="shared" ref="H172:H177" si="2">IF(AND(NOT(ISBLANK($E172)),NOT(ISNUMBER($F172))),"Rate only",$F172*G172)</f>
        <v>0</v>
      </c>
    </row>
    <row r="173" spans="1:8" ht="12" customHeight="1" x14ac:dyDescent="0.3">
      <c r="A173" s="111"/>
      <c r="B173" s="416"/>
      <c r="C173" s="417"/>
      <c r="D173" s="418"/>
      <c r="E173" s="47"/>
      <c r="F173" s="30"/>
      <c r="G173" s="283"/>
      <c r="H173" s="39">
        <f t="shared" si="2"/>
        <v>0</v>
      </c>
    </row>
    <row r="174" spans="1:8" ht="12" customHeight="1" x14ac:dyDescent="0.25">
      <c r="A174" s="40"/>
      <c r="B174" s="416"/>
      <c r="C174" s="417"/>
      <c r="D174" s="418"/>
      <c r="E174" s="29"/>
      <c r="F174" s="30"/>
      <c r="G174" s="283"/>
      <c r="H174" s="39">
        <f t="shared" si="2"/>
        <v>0</v>
      </c>
    </row>
    <row r="175" spans="1:8" ht="12" customHeight="1" x14ac:dyDescent="0.25">
      <c r="A175" s="40"/>
      <c r="B175" s="416"/>
      <c r="C175" s="417"/>
      <c r="D175" s="418"/>
      <c r="E175" s="29"/>
      <c r="F175" s="30"/>
      <c r="G175" s="283"/>
      <c r="H175" s="39">
        <f t="shared" si="2"/>
        <v>0</v>
      </c>
    </row>
    <row r="176" spans="1:8" ht="12" customHeight="1" x14ac:dyDescent="0.3">
      <c r="A176" s="40"/>
      <c r="B176" s="43"/>
      <c r="C176" s="41"/>
      <c r="D176" s="42"/>
      <c r="E176" s="47"/>
      <c r="F176" s="30"/>
      <c r="G176" s="283"/>
      <c r="H176" s="39">
        <f t="shared" si="2"/>
        <v>0</v>
      </c>
    </row>
    <row r="177" spans="1:8" ht="12" customHeight="1" x14ac:dyDescent="0.25">
      <c r="A177" s="102"/>
      <c r="C177" s="41"/>
      <c r="D177" s="41"/>
      <c r="E177" s="29"/>
      <c r="F177" s="104"/>
      <c r="G177" s="283"/>
      <c r="H177" s="39">
        <f t="shared" si="2"/>
        <v>0</v>
      </c>
    </row>
    <row r="178" spans="1:8" ht="12" customHeight="1" x14ac:dyDescent="0.25">
      <c r="A178" s="35"/>
      <c r="B178" s="36"/>
      <c r="C178" s="37"/>
      <c r="D178" s="37"/>
      <c r="E178" s="20"/>
      <c r="F178" s="99"/>
      <c r="G178" s="283"/>
      <c r="H178" s="54"/>
    </row>
    <row r="179" spans="1:8" s="71" customFormat="1" ht="12" customHeight="1" x14ac:dyDescent="0.25">
      <c r="A179" s="174"/>
      <c r="B179" s="69" t="s">
        <v>82</v>
      </c>
      <c r="C179" s="147"/>
      <c r="D179" s="147"/>
      <c r="E179" s="175"/>
      <c r="F179" s="176"/>
      <c r="G179" s="283"/>
      <c r="H179" s="178">
        <f>SUM(H149:H170)</f>
        <v>0</v>
      </c>
    </row>
    <row r="180" spans="1:8" ht="12" customHeight="1" x14ac:dyDescent="0.25">
      <c r="A180" s="102"/>
      <c r="B180" s="103"/>
      <c r="C180" s="15"/>
      <c r="D180" s="15"/>
      <c r="E180" s="16"/>
      <c r="F180" s="17"/>
      <c r="G180" s="283"/>
      <c r="H180" s="56"/>
    </row>
    <row r="181" spans="1:8" ht="12" customHeight="1" x14ac:dyDescent="0.25">
      <c r="A181" s="41"/>
      <c r="B181" s="41"/>
      <c r="C181" s="41"/>
      <c r="D181" s="41"/>
      <c r="E181" s="100"/>
      <c r="F181" s="101"/>
      <c r="G181" s="283"/>
      <c r="H181" s="164"/>
    </row>
    <row r="182" spans="1:8" ht="12" customHeight="1" x14ac:dyDescent="0.25">
      <c r="A182" s="41"/>
      <c r="B182" s="41"/>
      <c r="C182" s="41"/>
      <c r="D182" s="41"/>
      <c r="E182" s="100"/>
      <c r="F182" s="101"/>
      <c r="G182" s="283"/>
      <c r="H182" s="164"/>
    </row>
    <row r="183" spans="1:8" ht="12" customHeight="1" x14ac:dyDescent="0.25">
      <c r="A183" s="71" t="str">
        <f>_100head</f>
        <v>SCHEDULE 1:  NORMAL SERVICES</v>
      </c>
      <c r="G183" s="283"/>
      <c r="H183" s="159"/>
    </row>
    <row r="184" spans="1:8" ht="12" customHeight="1" x14ac:dyDescent="0.25">
      <c r="A184" s="172" t="str">
        <f>_150shead&amp;": "&amp;LEFT(_150Lhead,(FIND(" . ",_150Lhead)-1))</f>
        <v>C3.6: STAGE 5:  CONTRACT ADMINISTRATION AND INSPECTION</v>
      </c>
      <c r="G184" s="283"/>
      <c r="H184" s="159"/>
    </row>
    <row r="185" spans="1:8" ht="12" customHeight="1" x14ac:dyDescent="0.25">
      <c r="B185" s="16"/>
      <c r="G185" s="398"/>
    </row>
    <row r="186" spans="1:8" ht="12" customHeight="1" x14ac:dyDescent="0.25">
      <c r="A186" s="18"/>
      <c r="B186" s="19"/>
      <c r="C186" s="20"/>
      <c r="D186" s="21"/>
      <c r="E186" s="18"/>
      <c r="F186" s="22"/>
      <c r="G186" s="283"/>
      <c r="H186" s="54"/>
    </row>
    <row r="187" spans="1:8" ht="12" customHeight="1" x14ac:dyDescent="0.25">
      <c r="A187" s="23" t="s">
        <v>7</v>
      </c>
      <c r="B187" s="24" t="s">
        <v>8</v>
      </c>
      <c r="C187" s="25"/>
      <c r="D187" s="26"/>
      <c r="E187" s="23" t="s">
        <v>9</v>
      </c>
      <c r="F187" s="27" t="s">
        <v>10</v>
      </c>
      <c r="G187" s="27" t="s">
        <v>11</v>
      </c>
      <c r="H187" s="70" t="s">
        <v>12</v>
      </c>
    </row>
    <row r="188" spans="1:8" ht="12" customHeight="1" x14ac:dyDescent="0.25">
      <c r="A188" s="23" t="s">
        <v>13</v>
      </c>
      <c r="B188" s="121"/>
      <c r="C188" s="122"/>
      <c r="D188" s="28"/>
      <c r="E188" s="29"/>
      <c r="F188" s="30"/>
      <c r="G188" s="283"/>
      <c r="H188" s="55"/>
    </row>
    <row r="189" spans="1:8" ht="12" customHeight="1" x14ac:dyDescent="0.25">
      <c r="A189" s="31"/>
      <c r="B189" s="32"/>
      <c r="C189" s="16"/>
      <c r="D189" s="33"/>
      <c r="E189" s="31"/>
      <c r="F189" s="34"/>
      <c r="G189" s="398"/>
      <c r="H189" s="56"/>
    </row>
    <row r="190" spans="1:8" ht="12" customHeight="1" x14ac:dyDescent="0.25">
      <c r="A190" s="40"/>
      <c r="B190" s="43"/>
      <c r="C190" s="41"/>
      <c r="D190" s="41"/>
      <c r="E190" s="29"/>
      <c r="F190" s="30"/>
      <c r="G190" s="283"/>
      <c r="H190" s="39"/>
    </row>
    <row r="191" spans="1:8" ht="12" customHeight="1" x14ac:dyDescent="0.25">
      <c r="A191" s="40"/>
      <c r="B191" s="43"/>
      <c r="C191" s="41"/>
      <c r="D191" s="41"/>
      <c r="E191" s="29"/>
      <c r="F191" s="30"/>
      <c r="G191" s="283"/>
      <c r="H191" s="39"/>
    </row>
    <row r="192" spans="1:8" ht="12" customHeight="1" x14ac:dyDescent="0.3">
      <c r="A192" s="111"/>
      <c r="B192" s="67" t="s">
        <v>86</v>
      </c>
      <c r="C192" s="41"/>
      <c r="D192" s="41"/>
      <c r="E192" s="47"/>
      <c r="F192" s="30"/>
      <c r="G192" s="283"/>
      <c r="H192" s="39">
        <f t="shared" ref="H192:H229" si="3">IF(AND(NOT(ISBLANK($E192)),NOT(ISNUMBER($F192))),"Rate only",$F192*G192)</f>
        <v>0</v>
      </c>
    </row>
    <row r="193" spans="1:8" ht="12" customHeight="1" x14ac:dyDescent="0.25">
      <c r="A193" s="40"/>
      <c r="B193" s="67" t="s">
        <v>74</v>
      </c>
      <c r="C193" s="41"/>
      <c r="D193" s="42"/>
      <c r="E193" s="29"/>
      <c r="F193" s="30"/>
      <c r="G193" s="283"/>
      <c r="H193" s="39">
        <f t="shared" si="3"/>
        <v>0</v>
      </c>
    </row>
    <row r="194" spans="1:8" ht="12" customHeight="1" x14ac:dyDescent="0.25">
      <c r="A194" s="40"/>
      <c r="B194" s="43"/>
      <c r="C194" s="41"/>
      <c r="D194" s="42"/>
      <c r="E194" s="29"/>
      <c r="F194" s="30"/>
      <c r="G194" s="283"/>
      <c r="H194" s="39">
        <f t="shared" si="3"/>
        <v>0</v>
      </c>
    </row>
    <row r="195" spans="1:8" ht="12" customHeight="1" x14ac:dyDescent="0.3">
      <c r="A195" s="40"/>
      <c r="B195" s="43"/>
      <c r="C195" s="41"/>
      <c r="D195" s="42"/>
      <c r="E195" s="47"/>
      <c r="F195" s="30"/>
      <c r="G195" s="283"/>
      <c r="H195" s="39">
        <f t="shared" si="3"/>
        <v>0</v>
      </c>
    </row>
    <row r="196" spans="1:8" ht="12" customHeight="1" x14ac:dyDescent="0.3">
      <c r="A196" s="124"/>
      <c r="B196" s="69" t="s">
        <v>40</v>
      </c>
      <c r="C196" s="41"/>
      <c r="D196" s="42"/>
      <c r="E196" s="59" t="s">
        <v>16</v>
      </c>
      <c r="F196" s="58">
        <v>1</v>
      </c>
      <c r="G196" s="283">
        <f>H19/10</f>
        <v>0</v>
      </c>
      <c r="H196" s="39">
        <f t="shared" si="3"/>
        <v>0</v>
      </c>
    </row>
    <row r="197" spans="1:8" ht="12" customHeight="1" x14ac:dyDescent="0.25">
      <c r="A197" s="72"/>
      <c r="B197" s="69"/>
      <c r="C197" s="147"/>
      <c r="D197" s="148"/>
      <c r="E197" s="29"/>
      <c r="F197" s="30"/>
      <c r="G197" s="283"/>
      <c r="H197" s="39">
        <f t="shared" si="3"/>
        <v>0</v>
      </c>
    </row>
    <row r="198" spans="1:8" ht="12" customHeight="1" x14ac:dyDescent="0.25">
      <c r="A198" s="40"/>
      <c r="B198" s="43"/>
      <c r="C198" s="41"/>
      <c r="D198" s="42"/>
      <c r="E198" s="29"/>
      <c r="F198" s="30"/>
      <c r="G198" s="283"/>
      <c r="H198" s="39">
        <f t="shared" si="3"/>
        <v>0</v>
      </c>
    </row>
    <row r="199" spans="1:8" ht="12" customHeight="1" x14ac:dyDescent="0.3">
      <c r="A199" s="124"/>
      <c r="B199" s="79" t="s">
        <v>41</v>
      </c>
      <c r="C199" s="41"/>
      <c r="D199" s="42"/>
      <c r="E199" s="59" t="s">
        <v>16</v>
      </c>
      <c r="F199" s="58">
        <v>1</v>
      </c>
      <c r="G199" s="283">
        <f>H19/10</f>
        <v>0</v>
      </c>
      <c r="H199" s="39">
        <f t="shared" si="3"/>
        <v>0</v>
      </c>
    </row>
    <row r="200" spans="1:8" ht="12" customHeight="1" x14ac:dyDescent="0.25">
      <c r="A200" s="40"/>
      <c r="B200" s="43"/>
      <c r="C200" s="143"/>
      <c r="D200" s="144"/>
      <c r="E200" s="29"/>
      <c r="F200" s="30"/>
      <c r="G200" s="283"/>
      <c r="H200" s="39">
        <f t="shared" si="3"/>
        <v>0</v>
      </c>
    </row>
    <row r="201" spans="1:8" ht="12" customHeight="1" x14ac:dyDescent="0.25">
      <c r="A201" s="40"/>
      <c r="B201" s="43"/>
      <c r="C201" s="41"/>
      <c r="D201" s="42"/>
      <c r="E201" s="29"/>
      <c r="F201" s="30"/>
      <c r="G201" s="283"/>
      <c r="H201" s="39">
        <f t="shared" si="3"/>
        <v>0</v>
      </c>
    </row>
    <row r="202" spans="1:8" ht="12" customHeight="1" x14ac:dyDescent="0.3">
      <c r="A202" s="124"/>
      <c r="B202" s="79" t="s">
        <v>42</v>
      </c>
      <c r="C202" s="41"/>
      <c r="D202" s="42"/>
      <c r="E202" s="59" t="s">
        <v>16</v>
      </c>
      <c r="F202" s="58">
        <v>1</v>
      </c>
      <c r="G202" s="283">
        <f>H19/10</f>
        <v>0</v>
      </c>
      <c r="H202" s="39">
        <f t="shared" si="3"/>
        <v>0</v>
      </c>
    </row>
    <row r="203" spans="1:8" ht="12" customHeight="1" x14ac:dyDescent="0.3">
      <c r="A203" s="40"/>
      <c r="B203" s="79"/>
      <c r="C203" s="143"/>
      <c r="D203" s="144"/>
      <c r="E203" s="59"/>
      <c r="F203" s="60"/>
      <c r="G203" s="283"/>
      <c r="H203" s="39">
        <f t="shared" si="3"/>
        <v>0</v>
      </c>
    </row>
    <row r="204" spans="1:8" ht="12" customHeight="1" x14ac:dyDescent="0.3">
      <c r="A204" s="145"/>
      <c r="B204" s="79"/>
      <c r="C204" s="143"/>
      <c r="D204" s="144"/>
      <c r="E204" s="59"/>
      <c r="F204" s="58"/>
      <c r="G204" s="283"/>
      <c r="H204" s="39">
        <f t="shared" si="3"/>
        <v>0</v>
      </c>
    </row>
    <row r="205" spans="1:8" ht="12" customHeight="1" x14ac:dyDescent="0.3">
      <c r="A205" s="124"/>
      <c r="B205" s="79" t="s">
        <v>43</v>
      </c>
      <c r="C205" s="41"/>
      <c r="D205" s="42"/>
      <c r="E205" s="59" t="s">
        <v>16</v>
      </c>
      <c r="F205" s="58">
        <v>1</v>
      </c>
      <c r="G205" s="283">
        <f>H19/10</f>
        <v>0</v>
      </c>
      <c r="H205" s="39">
        <f t="shared" si="3"/>
        <v>0</v>
      </c>
    </row>
    <row r="206" spans="1:8" ht="12" customHeight="1" x14ac:dyDescent="0.25">
      <c r="A206" s="66"/>
      <c r="B206" s="78"/>
      <c r="C206" s="143"/>
      <c r="D206" s="144"/>
      <c r="E206" s="76"/>
      <c r="F206" s="58"/>
      <c r="G206" s="283"/>
      <c r="H206" s="55"/>
    </row>
    <row r="207" spans="1:8" ht="12" customHeight="1" x14ac:dyDescent="0.3">
      <c r="A207" s="112"/>
      <c r="B207" s="78"/>
      <c r="C207" s="64"/>
      <c r="D207" s="81"/>
      <c r="E207" s="59"/>
      <c r="F207" s="58"/>
      <c r="G207" s="283"/>
      <c r="H207" s="39">
        <f t="shared" si="3"/>
        <v>0</v>
      </c>
    </row>
    <row r="208" spans="1:8" ht="12" customHeight="1" x14ac:dyDescent="0.3">
      <c r="A208" s="124"/>
      <c r="B208" s="79" t="s">
        <v>44</v>
      </c>
      <c r="C208" s="75"/>
      <c r="D208" s="81"/>
      <c r="E208" s="59" t="s">
        <v>16</v>
      </c>
      <c r="F208" s="58">
        <v>1</v>
      </c>
      <c r="G208" s="283">
        <f>H19/10</f>
        <v>0</v>
      </c>
      <c r="H208" s="39">
        <f t="shared" si="3"/>
        <v>0</v>
      </c>
    </row>
    <row r="209" spans="1:8" ht="12" customHeight="1" x14ac:dyDescent="0.25">
      <c r="A209" s="66"/>
      <c r="B209" s="78"/>
      <c r="C209" s="143"/>
      <c r="D209" s="144"/>
      <c r="E209" s="76"/>
      <c r="F209" s="48"/>
      <c r="G209" s="283"/>
      <c r="H209" s="55"/>
    </row>
    <row r="210" spans="1:8" ht="12" customHeight="1" x14ac:dyDescent="0.3">
      <c r="A210" s="112"/>
      <c r="B210" s="78"/>
      <c r="C210" s="75"/>
      <c r="D210" s="65"/>
      <c r="E210" s="59"/>
      <c r="F210" s="58"/>
      <c r="G210" s="283"/>
      <c r="H210" s="39">
        <f t="shared" si="3"/>
        <v>0</v>
      </c>
    </row>
    <row r="211" spans="1:8" ht="12" customHeight="1" x14ac:dyDescent="0.3">
      <c r="A211" s="124"/>
      <c r="B211" s="79" t="s">
        <v>45</v>
      </c>
      <c r="C211" s="75"/>
      <c r="D211" s="65"/>
      <c r="E211" s="59" t="s">
        <v>16</v>
      </c>
      <c r="F211" s="58">
        <v>1</v>
      </c>
      <c r="G211" s="283">
        <f>H19/10</f>
        <v>0</v>
      </c>
      <c r="H211" s="39">
        <f t="shared" si="3"/>
        <v>0</v>
      </c>
    </row>
    <row r="212" spans="1:8" ht="12" customHeight="1" x14ac:dyDescent="0.25">
      <c r="A212" s="66"/>
      <c r="B212" s="78"/>
      <c r="C212" s="143"/>
      <c r="D212" s="144"/>
      <c r="E212" s="76"/>
      <c r="F212" s="58"/>
      <c r="G212" s="283"/>
      <c r="H212" s="55"/>
    </row>
    <row r="213" spans="1:8" ht="12" customHeight="1" x14ac:dyDescent="0.3">
      <c r="A213" s="112"/>
      <c r="B213" s="77"/>
      <c r="C213" s="75"/>
      <c r="D213" s="65"/>
      <c r="E213" s="59"/>
      <c r="F213" s="58"/>
      <c r="G213" s="283"/>
      <c r="H213" s="39">
        <f t="shared" si="3"/>
        <v>0</v>
      </c>
    </row>
    <row r="214" spans="1:8" ht="12" customHeight="1" x14ac:dyDescent="0.3">
      <c r="A214" s="124"/>
      <c r="B214" s="79" t="s">
        <v>46</v>
      </c>
      <c r="C214" s="80"/>
      <c r="D214" s="110"/>
      <c r="E214" s="59" t="s">
        <v>16</v>
      </c>
      <c r="F214" s="58">
        <v>1</v>
      </c>
      <c r="G214" s="283">
        <f>H19/10</f>
        <v>0</v>
      </c>
      <c r="H214" s="39">
        <f t="shared" si="3"/>
        <v>0</v>
      </c>
    </row>
    <row r="215" spans="1:8" ht="12" customHeight="1" x14ac:dyDescent="0.25">
      <c r="A215" s="66"/>
      <c r="B215" s="105"/>
      <c r="C215" s="143"/>
      <c r="D215" s="144"/>
      <c r="E215" s="76"/>
      <c r="F215" s="58"/>
      <c r="G215" s="283"/>
      <c r="H215" s="55"/>
    </row>
    <row r="216" spans="1:8" ht="12" customHeight="1" x14ac:dyDescent="0.3">
      <c r="A216" s="112"/>
      <c r="B216" s="77"/>
      <c r="C216" s="75"/>
      <c r="D216" s="65"/>
      <c r="E216" s="59"/>
      <c r="F216" s="58"/>
      <c r="G216" s="283"/>
      <c r="H216" s="39">
        <f t="shared" si="3"/>
        <v>0</v>
      </c>
    </row>
    <row r="217" spans="1:8" ht="12" customHeight="1" x14ac:dyDescent="0.3">
      <c r="A217" s="124"/>
      <c r="B217" s="79" t="s">
        <v>48</v>
      </c>
      <c r="C217" s="75"/>
      <c r="D217" s="65"/>
      <c r="E217" s="59" t="s">
        <v>16</v>
      </c>
      <c r="F217" s="58">
        <v>1</v>
      </c>
      <c r="G217" s="283">
        <f>H19/10</f>
        <v>0</v>
      </c>
      <c r="H217" s="39">
        <f t="shared" si="3"/>
        <v>0</v>
      </c>
    </row>
    <row r="218" spans="1:8" ht="12" customHeight="1" x14ac:dyDescent="0.25">
      <c r="A218" s="66"/>
      <c r="B218" s="78"/>
      <c r="C218" s="143"/>
      <c r="D218" s="144"/>
      <c r="E218" s="76"/>
      <c r="F218" s="58"/>
      <c r="G218" s="283"/>
      <c r="H218" s="55"/>
    </row>
    <row r="219" spans="1:8" ht="12" customHeight="1" x14ac:dyDescent="0.3">
      <c r="A219" s="112"/>
      <c r="B219" s="77"/>
      <c r="C219" s="75"/>
      <c r="D219" s="65"/>
      <c r="E219" s="59"/>
      <c r="F219" s="58"/>
      <c r="G219" s="283"/>
      <c r="H219" s="39">
        <f t="shared" si="3"/>
        <v>0</v>
      </c>
    </row>
    <row r="220" spans="1:8" ht="12" customHeight="1" x14ac:dyDescent="0.3">
      <c r="A220" s="124"/>
      <c r="B220" s="79" t="s">
        <v>49</v>
      </c>
      <c r="C220" s="75"/>
      <c r="D220" s="65"/>
      <c r="E220" s="59" t="s">
        <v>16</v>
      </c>
      <c r="F220" s="58">
        <v>1</v>
      </c>
      <c r="G220" s="283">
        <f>H19/10</f>
        <v>0</v>
      </c>
      <c r="H220" s="39">
        <f t="shared" si="3"/>
        <v>0</v>
      </c>
    </row>
    <row r="221" spans="1:8" ht="12" customHeight="1" x14ac:dyDescent="0.25">
      <c r="A221" s="66"/>
      <c r="B221" s="78"/>
      <c r="C221" s="143"/>
      <c r="D221" s="144"/>
      <c r="E221" s="76"/>
      <c r="F221" s="58"/>
      <c r="G221" s="142"/>
      <c r="H221" s="39">
        <f t="shared" si="3"/>
        <v>0</v>
      </c>
    </row>
    <row r="222" spans="1:8" ht="12" customHeight="1" x14ac:dyDescent="0.3">
      <c r="A222" s="124"/>
      <c r="B222" s="69"/>
      <c r="C222" s="41"/>
      <c r="D222" s="42"/>
      <c r="E222" s="59"/>
      <c r="F222" s="58"/>
      <c r="G222" s="141"/>
      <c r="H222" s="39">
        <f t="shared" si="3"/>
        <v>0</v>
      </c>
    </row>
    <row r="223" spans="1:8" ht="12" customHeight="1" x14ac:dyDescent="0.3">
      <c r="A223" s="124"/>
      <c r="B223" s="69" t="s">
        <v>96</v>
      </c>
      <c r="C223" s="147"/>
      <c r="D223" s="148"/>
      <c r="E223" s="59"/>
      <c r="F223" s="58"/>
      <c r="G223" s="139"/>
      <c r="H223" s="39">
        <f t="shared" si="3"/>
        <v>0</v>
      </c>
    </row>
    <row r="224" spans="1:8" ht="12" customHeight="1" x14ac:dyDescent="0.25">
      <c r="A224" s="40"/>
      <c r="B224" s="69" t="s">
        <v>97</v>
      </c>
      <c r="C224" s="41"/>
      <c r="D224" s="42"/>
      <c r="E224" s="29"/>
      <c r="F224" s="30"/>
      <c r="G224" s="139"/>
      <c r="H224" s="39">
        <f t="shared" si="3"/>
        <v>0</v>
      </c>
    </row>
    <row r="225" spans="1:8" ht="12" customHeight="1" x14ac:dyDescent="0.3">
      <c r="A225" s="124"/>
      <c r="B225" s="79" t="s">
        <v>98</v>
      </c>
      <c r="C225" s="41"/>
      <c r="D225" s="42"/>
      <c r="E225" s="59" t="s">
        <v>16</v>
      </c>
      <c r="F225" s="58">
        <v>1</v>
      </c>
      <c r="G225" s="284">
        <f>H19/10</f>
        <v>0</v>
      </c>
      <c r="H225" s="39">
        <f t="shared" si="3"/>
        <v>0</v>
      </c>
    </row>
    <row r="226" spans="1:8" ht="12" customHeight="1" x14ac:dyDescent="0.25">
      <c r="A226" s="40"/>
      <c r="B226" s="43"/>
      <c r="C226" s="143"/>
      <c r="D226" s="144"/>
      <c r="E226" s="29"/>
      <c r="F226" s="30"/>
      <c r="G226" s="139"/>
      <c r="H226" s="39">
        <f t="shared" si="3"/>
        <v>0</v>
      </c>
    </row>
    <row r="227" spans="1:8" ht="12" customHeight="1" x14ac:dyDescent="0.25">
      <c r="A227" s="40"/>
      <c r="B227" s="416" t="s">
        <v>120</v>
      </c>
      <c r="C227" s="417"/>
      <c r="D227" s="418"/>
      <c r="E227" s="29"/>
      <c r="F227" s="30"/>
      <c r="G227" s="139"/>
      <c r="H227" s="39">
        <f t="shared" si="3"/>
        <v>0</v>
      </c>
    </row>
    <row r="228" spans="1:8" ht="12" customHeight="1" x14ac:dyDescent="0.3">
      <c r="A228" s="124"/>
      <c r="B228" s="416"/>
      <c r="C228" s="417"/>
      <c r="D228" s="418"/>
      <c r="E228" s="59"/>
      <c r="F228" s="58"/>
      <c r="G228" s="141"/>
      <c r="H228" s="39">
        <f t="shared" si="3"/>
        <v>0</v>
      </c>
    </row>
    <row r="229" spans="1:8" ht="12" customHeight="1" x14ac:dyDescent="0.3">
      <c r="A229" s="124"/>
      <c r="B229" s="416"/>
      <c r="C229" s="417"/>
      <c r="D229" s="418"/>
      <c r="E229" s="59"/>
      <c r="F229" s="58"/>
      <c r="G229" s="141"/>
      <c r="H229" s="39">
        <f t="shared" si="3"/>
        <v>0</v>
      </c>
    </row>
    <row r="230" spans="1:8" ht="12" customHeight="1" x14ac:dyDescent="0.3">
      <c r="A230" s="124"/>
      <c r="B230" s="416"/>
      <c r="C230" s="417"/>
      <c r="D230" s="418"/>
      <c r="E230" s="59"/>
      <c r="F230" s="58"/>
      <c r="G230" s="141"/>
      <c r="H230" s="39"/>
    </row>
    <row r="231" spans="1:8" ht="12" customHeight="1" x14ac:dyDescent="0.3">
      <c r="A231" s="124"/>
      <c r="B231" s="79"/>
      <c r="C231" s="41"/>
      <c r="D231" s="42"/>
      <c r="E231" s="59"/>
      <c r="F231" s="58"/>
      <c r="G231" s="141"/>
      <c r="H231" s="39"/>
    </row>
    <row r="232" spans="1:8" ht="12" customHeight="1" x14ac:dyDescent="0.25">
      <c r="A232" s="40"/>
      <c r="C232" s="41"/>
      <c r="D232" s="41"/>
      <c r="E232" s="29"/>
      <c r="F232" s="104"/>
      <c r="G232" s="138"/>
      <c r="H232" s="39">
        <f>IF(AND(NOT(ISBLANK($E232)),NOT(ISNUMBER($F232))),"Rate only",$F232*G232)</f>
        <v>0</v>
      </c>
    </row>
    <row r="233" spans="1:8" ht="12" customHeight="1" x14ac:dyDescent="0.25">
      <c r="A233" s="35"/>
      <c r="B233" s="36"/>
      <c r="C233" s="37"/>
      <c r="D233" s="37"/>
      <c r="E233" s="20"/>
      <c r="F233" s="99"/>
      <c r="G233" s="9"/>
      <c r="H233" s="54"/>
    </row>
    <row r="234" spans="1:8" s="71" customFormat="1" ht="12" customHeight="1" x14ac:dyDescent="0.25">
      <c r="A234" s="174"/>
      <c r="B234" s="69" t="s">
        <v>82</v>
      </c>
      <c r="C234" s="147"/>
      <c r="D234" s="147"/>
      <c r="E234" s="175"/>
      <c r="F234" s="176"/>
      <c r="G234" s="177"/>
      <c r="H234" s="178">
        <f>H19</f>
        <v>0</v>
      </c>
    </row>
    <row r="235" spans="1:8" ht="12" customHeight="1" x14ac:dyDescent="0.25">
      <c r="A235" s="102"/>
      <c r="B235" s="103"/>
      <c r="C235" s="15"/>
      <c r="D235" s="15"/>
      <c r="E235" s="16"/>
      <c r="F235" s="17"/>
      <c r="G235" s="10"/>
      <c r="H235" s="56"/>
    </row>
    <row r="236" spans="1:8" ht="12" customHeight="1" x14ac:dyDescent="0.25">
      <c r="A236" s="41"/>
      <c r="B236" s="41"/>
      <c r="C236" s="41"/>
      <c r="D236" s="41"/>
      <c r="E236" s="100"/>
      <c r="F236" s="101"/>
      <c r="G236" s="163"/>
      <c r="H236" s="164"/>
    </row>
    <row r="237" spans="1:8" ht="12" customHeight="1" x14ac:dyDescent="0.25">
      <c r="G237" s="1"/>
    </row>
    <row r="238" spans="1:8" ht="12" customHeight="1" x14ac:dyDescent="0.25">
      <c r="A238" s="71" t="str">
        <f>_100head</f>
        <v>SCHEDULE 1:  NORMAL SERVICES</v>
      </c>
      <c r="H238" s="159"/>
    </row>
    <row r="239" spans="1:8" ht="12" customHeight="1" x14ac:dyDescent="0.25">
      <c r="A239" s="172" t="str">
        <f>_160shead&amp;": "&amp;LEFT(_160Lhead,(FIND(" . ",_160Lhead)-1))</f>
        <v>C3.7: STAGE 6:  CLOSE-OUT</v>
      </c>
      <c r="H239" s="159"/>
    </row>
    <row r="240" spans="1:8" ht="12" customHeight="1" x14ac:dyDescent="0.25">
      <c r="B240" s="16"/>
      <c r="G240" s="1"/>
    </row>
    <row r="241" spans="1:8" ht="12" customHeight="1" x14ac:dyDescent="0.25">
      <c r="A241" s="18"/>
      <c r="B241" s="19"/>
      <c r="C241" s="20"/>
      <c r="D241" s="21"/>
      <c r="E241" s="18"/>
      <c r="F241" s="22"/>
      <c r="G241" s="6"/>
      <c r="H241" s="54"/>
    </row>
    <row r="242" spans="1:8" ht="12" customHeight="1" x14ac:dyDescent="0.25">
      <c r="A242" s="23" t="s">
        <v>7</v>
      </c>
      <c r="B242" s="24" t="s">
        <v>8</v>
      </c>
      <c r="C242" s="25"/>
      <c r="D242" s="26"/>
      <c r="E242" s="23" t="s">
        <v>9</v>
      </c>
      <c r="F242" s="27" t="s">
        <v>10</v>
      </c>
      <c r="G242" s="4" t="s">
        <v>11</v>
      </c>
      <c r="H242" s="70" t="s">
        <v>12</v>
      </c>
    </row>
    <row r="243" spans="1:8" ht="12" customHeight="1" x14ac:dyDescent="0.25">
      <c r="A243" s="23" t="s">
        <v>13</v>
      </c>
      <c r="B243" s="121"/>
      <c r="C243" s="122"/>
      <c r="D243" s="28"/>
      <c r="E243" s="29"/>
      <c r="F243" s="30"/>
      <c r="G243" s="5"/>
      <c r="H243" s="55"/>
    </row>
    <row r="244" spans="1:8" ht="12" customHeight="1" x14ac:dyDescent="0.25">
      <c r="A244" s="31"/>
      <c r="B244" s="32"/>
      <c r="C244" s="16"/>
      <c r="D244" s="33"/>
      <c r="E244" s="31"/>
      <c r="F244" s="34"/>
      <c r="G244" s="7"/>
      <c r="H244" s="56"/>
    </row>
    <row r="245" spans="1:8" ht="12" customHeight="1" x14ac:dyDescent="0.3">
      <c r="A245" s="40"/>
      <c r="B245" s="43"/>
      <c r="C245" s="41"/>
      <c r="D245" s="41"/>
      <c r="E245" s="59"/>
      <c r="F245" s="30"/>
      <c r="G245" s="142"/>
      <c r="H245" s="55"/>
    </row>
    <row r="246" spans="1:8" ht="12" customHeight="1" x14ac:dyDescent="0.3">
      <c r="A246" s="40"/>
      <c r="B246" s="43"/>
      <c r="C246" s="41"/>
      <c r="D246" s="41"/>
      <c r="E246" s="59"/>
      <c r="F246" s="30"/>
      <c r="G246" s="142"/>
      <c r="H246" s="55"/>
    </row>
    <row r="247" spans="1:8" ht="12" customHeight="1" x14ac:dyDescent="0.3">
      <c r="A247" s="40"/>
      <c r="B247" s="43"/>
      <c r="C247" s="41"/>
      <c r="D247" s="41"/>
      <c r="E247" s="59"/>
      <c r="F247" s="30"/>
      <c r="G247" s="142"/>
      <c r="H247" s="55"/>
    </row>
    <row r="248" spans="1:8" ht="12" customHeight="1" x14ac:dyDescent="0.25">
      <c r="A248" s="167"/>
      <c r="B248" s="160" t="str">
        <f>LEFT(_160Lhead,(FIND(" . ",_160Lhead)-1))</f>
        <v>STAGE 6:  CLOSE-OUT</v>
      </c>
      <c r="C248" s="41"/>
      <c r="D248" s="42"/>
      <c r="E248" s="29"/>
      <c r="F248" s="30"/>
      <c r="G248" s="142"/>
      <c r="H248" s="39">
        <f>IF(AND(NOT(ISBLANK($E248)),NOT(ISNUMBER($F248))),"Rate only",$F248*G248)</f>
        <v>0</v>
      </c>
    </row>
    <row r="249" spans="1:8" ht="12" customHeight="1" x14ac:dyDescent="0.25">
      <c r="A249" s="111"/>
      <c r="B249" s="79"/>
      <c r="C249" s="41"/>
      <c r="D249" s="42"/>
      <c r="E249" s="29"/>
      <c r="F249" s="30"/>
      <c r="G249" s="142"/>
      <c r="H249" s="39"/>
    </row>
    <row r="250" spans="1:8" ht="12" customHeight="1" x14ac:dyDescent="0.25">
      <c r="A250" s="111"/>
      <c r="B250" s="79"/>
      <c r="C250" s="41"/>
      <c r="D250" s="42"/>
      <c r="E250" s="29"/>
      <c r="F250" s="30"/>
      <c r="G250" s="142"/>
      <c r="H250" s="39"/>
    </row>
    <row r="251" spans="1:8" ht="12" customHeight="1" x14ac:dyDescent="0.3">
      <c r="A251" s="125"/>
      <c r="B251" s="79" t="s">
        <v>46</v>
      </c>
      <c r="C251" s="75"/>
      <c r="D251" s="65"/>
      <c r="E251" s="59" t="s">
        <v>16</v>
      </c>
      <c r="F251" s="58">
        <v>1</v>
      </c>
      <c r="G251" s="285">
        <f>H21/5</f>
        <v>0</v>
      </c>
      <c r="H251" s="39">
        <f t="shared" ref="H251:H264" si="4">IF(AND(NOT(ISBLANK($E251)),NOT(ISNUMBER($F251))),"Rate only",$F251*G251)</f>
        <v>0</v>
      </c>
    </row>
    <row r="252" spans="1:8" ht="12" customHeight="1" x14ac:dyDescent="0.25">
      <c r="A252" s="68"/>
      <c r="B252" s="62"/>
      <c r="C252" s="46"/>
      <c r="D252" s="50"/>
      <c r="E252" s="76"/>
      <c r="F252" s="58"/>
      <c r="G252" s="142"/>
      <c r="H252" s="39">
        <f t="shared" si="4"/>
        <v>0</v>
      </c>
    </row>
    <row r="253" spans="1:8" ht="12" customHeight="1" x14ac:dyDescent="0.3">
      <c r="A253" s="112"/>
      <c r="B253" s="79"/>
      <c r="C253" s="41"/>
      <c r="D253" s="42"/>
      <c r="E253" s="59"/>
      <c r="F253" s="58"/>
      <c r="G253" s="141"/>
      <c r="H253" s="39">
        <f t="shared" si="4"/>
        <v>0</v>
      </c>
    </row>
    <row r="254" spans="1:8" ht="12" customHeight="1" x14ac:dyDescent="0.3">
      <c r="A254" s="125"/>
      <c r="B254" s="79" t="s">
        <v>50</v>
      </c>
      <c r="C254" s="143"/>
      <c r="D254" s="144"/>
      <c r="E254" s="59" t="s">
        <v>16</v>
      </c>
      <c r="F254" s="58">
        <v>1</v>
      </c>
      <c r="G254" s="285">
        <f>H21/5</f>
        <v>0</v>
      </c>
      <c r="H254" s="39">
        <f t="shared" si="4"/>
        <v>0</v>
      </c>
    </row>
    <row r="255" spans="1:8" ht="12" customHeight="1" x14ac:dyDescent="0.25">
      <c r="A255" s="149"/>
      <c r="B255" s="79"/>
      <c r="C255" s="143"/>
      <c r="D255" s="144"/>
      <c r="E255" s="29"/>
      <c r="F255" s="30"/>
      <c r="G255" s="139"/>
      <c r="H255" s="39">
        <f t="shared" si="4"/>
        <v>0</v>
      </c>
    </row>
    <row r="256" spans="1:8" ht="12" customHeight="1" x14ac:dyDescent="0.3">
      <c r="A256" s="125"/>
      <c r="B256" s="79"/>
      <c r="C256" s="143"/>
      <c r="D256" s="144"/>
      <c r="E256" s="59"/>
      <c r="F256" s="58"/>
      <c r="G256" s="139"/>
      <c r="H256" s="39">
        <f t="shared" si="4"/>
        <v>0</v>
      </c>
    </row>
    <row r="257" spans="1:8" ht="12" customHeight="1" x14ac:dyDescent="0.3">
      <c r="A257" s="125"/>
      <c r="B257" s="69" t="s">
        <v>54</v>
      </c>
      <c r="C257" s="143"/>
      <c r="D257" s="144"/>
      <c r="E257" s="59"/>
      <c r="F257" s="58"/>
      <c r="G257" s="139"/>
      <c r="H257" s="39">
        <f t="shared" si="4"/>
        <v>0</v>
      </c>
    </row>
    <row r="258" spans="1:8" ht="12" customHeight="1" x14ac:dyDescent="0.3">
      <c r="A258" s="66"/>
      <c r="B258" s="79" t="s">
        <v>55</v>
      </c>
      <c r="C258" s="75"/>
      <c r="D258" s="81"/>
      <c r="E258" s="59" t="s">
        <v>16</v>
      </c>
      <c r="F258" s="58">
        <v>1</v>
      </c>
      <c r="G258" s="284">
        <f>H21/5</f>
        <v>0</v>
      </c>
      <c r="H258" s="39">
        <f t="shared" si="4"/>
        <v>0</v>
      </c>
    </row>
    <row r="259" spans="1:8" ht="12" customHeight="1" x14ac:dyDescent="0.3">
      <c r="A259" s="112"/>
      <c r="B259" s="69"/>
      <c r="C259" s="75"/>
      <c r="D259" s="65"/>
      <c r="E259" s="59"/>
      <c r="F259" s="58"/>
      <c r="G259" s="141"/>
      <c r="H259" s="39">
        <f t="shared" si="4"/>
        <v>0</v>
      </c>
    </row>
    <row r="260" spans="1:8" ht="12" customHeight="1" x14ac:dyDescent="0.3">
      <c r="A260" s="125"/>
      <c r="B260" s="79" t="s">
        <v>51</v>
      </c>
      <c r="C260" s="147"/>
      <c r="D260" s="148"/>
      <c r="E260" s="59" t="s">
        <v>16</v>
      </c>
      <c r="F260" s="58">
        <v>1</v>
      </c>
      <c r="G260" s="285">
        <f>H21/5</f>
        <v>0</v>
      </c>
      <c r="H260" s="39">
        <f t="shared" si="4"/>
        <v>0</v>
      </c>
    </row>
    <row r="261" spans="1:8" ht="12" customHeight="1" x14ac:dyDescent="0.25">
      <c r="A261" s="72"/>
      <c r="B261" s="79"/>
      <c r="C261" s="143"/>
      <c r="D261" s="144"/>
      <c r="E261" s="29"/>
      <c r="F261" s="30"/>
      <c r="G261" s="139"/>
      <c r="H261" s="39">
        <f t="shared" si="4"/>
        <v>0</v>
      </c>
    </row>
    <row r="262" spans="1:8" ht="12" customHeight="1" x14ac:dyDescent="0.25">
      <c r="A262" s="72"/>
      <c r="B262" s="79"/>
      <c r="C262" s="143"/>
      <c r="D262" s="144"/>
      <c r="E262" s="29"/>
      <c r="F262" s="30"/>
      <c r="G262" s="139"/>
      <c r="H262" s="39">
        <f t="shared" si="4"/>
        <v>0</v>
      </c>
    </row>
    <row r="263" spans="1:8" ht="12" customHeight="1" x14ac:dyDescent="0.3">
      <c r="A263" s="125"/>
      <c r="B263" s="69" t="s">
        <v>52</v>
      </c>
      <c r="C263" s="143"/>
      <c r="D263" s="144"/>
      <c r="E263" s="59" t="s">
        <v>16</v>
      </c>
      <c r="F263" s="58">
        <v>1</v>
      </c>
      <c r="G263" s="285">
        <f>H21/5</f>
        <v>0</v>
      </c>
      <c r="H263" s="39">
        <f t="shared" si="4"/>
        <v>0</v>
      </c>
    </row>
    <row r="264" spans="1:8" ht="12" customHeight="1" x14ac:dyDescent="0.3">
      <c r="A264" s="125"/>
      <c r="B264" s="69"/>
      <c r="C264" s="143"/>
      <c r="D264" s="144"/>
      <c r="E264" s="59"/>
      <c r="F264" s="58"/>
      <c r="G264" s="139"/>
      <c r="H264" s="39">
        <f t="shared" si="4"/>
        <v>0</v>
      </c>
    </row>
    <row r="265" spans="1:8" ht="12" customHeight="1" x14ac:dyDescent="0.25">
      <c r="A265" s="72"/>
      <c r="B265" s="416" t="s">
        <v>121</v>
      </c>
      <c r="C265" s="419"/>
      <c r="D265" s="420"/>
      <c r="E265" s="29"/>
      <c r="F265" s="30"/>
      <c r="G265" s="139"/>
      <c r="H265" s="39"/>
    </row>
    <row r="266" spans="1:8" ht="12" customHeight="1" x14ac:dyDescent="0.3">
      <c r="A266" s="125"/>
      <c r="B266" s="421"/>
      <c r="C266" s="419"/>
      <c r="D266" s="420"/>
      <c r="E266" s="59"/>
      <c r="F266" s="58"/>
      <c r="G266" s="140"/>
      <c r="H266" s="39">
        <f t="shared" ref="H266" si="5">IF(AND(NOT(ISBLANK($E266)),NOT(ISNUMBER($F266))),"Rate only",$F266*G266)</f>
        <v>0</v>
      </c>
    </row>
    <row r="267" spans="1:8" ht="12" customHeight="1" x14ac:dyDescent="0.3">
      <c r="A267" s="125"/>
      <c r="B267" s="421"/>
      <c r="C267" s="419"/>
      <c r="D267" s="420"/>
      <c r="E267" s="59"/>
      <c r="F267" s="58"/>
      <c r="G267" s="140"/>
      <c r="H267" s="39"/>
    </row>
    <row r="268" spans="1:8" ht="12" customHeight="1" x14ac:dyDescent="0.3">
      <c r="A268" s="125"/>
      <c r="B268" s="421"/>
      <c r="C268" s="419"/>
      <c r="D268" s="420"/>
      <c r="E268" s="59"/>
      <c r="F268" s="58"/>
      <c r="G268" s="140"/>
      <c r="H268" s="39"/>
    </row>
    <row r="269" spans="1:8" ht="12" customHeight="1" x14ac:dyDescent="0.3">
      <c r="A269" s="125"/>
      <c r="B269" s="69"/>
      <c r="C269" s="147"/>
      <c r="D269" s="148"/>
      <c r="E269" s="59"/>
      <c r="F269" s="58"/>
      <c r="G269" s="140"/>
      <c r="H269" s="39"/>
    </row>
    <row r="270" spans="1:8" ht="12" customHeight="1" x14ac:dyDescent="0.25">
      <c r="A270" s="40"/>
      <c r="C270" s="41"/>
      <c r="D270" s="41"/>
      <c r="E270" s="29"/>
      <c r="F270" s="104"/>
      <c r="G270" s="138"/>
      <c r="H270" s="39">
        <f>IF(AND(NOT(ISBLANK($E270)),NOT(ISNUMBER($F270))),"Rate only",$F270*G270)</f>
        <v>0</v>
      </c>
    </row>
    <row r="271" spans="1:8" ht="12" customHeight="1" x14ac:dyDescent="0.25">
      <c r="A271" s="35"/>
      <c r="B271" s="36"/>
      <c r="C271" s="37"/>
      <c r="D271" s="37"/>
      <c r="E271" s="20"/>
      <c r="F271" s="99"/>
      <c r="G271" s="9"/>
      <c r="H271" s="54"/>
    </row>
    <row r="272" spans="1:8" s="71" customFormat="1" ht="12" customHeight="1" x14ac:dyDescent="0.25">
      <c r="A272" s="174"/>
      <c r="B272" s="69" t="s">
        <v>82</v>
      </c>
      <c r="C272" s="147"/>
      <c r="D272" s="147"/>
      <c r="E272" s="175"/>
      <c r="F272" s="176"/>
      <c r="G272" s="177"/>
      <c r="H272" s="178">
        <f>H21</f>
        <v>0</v>
      </c>
    </row>
    <row r="273" spans="1:8" ht="12" customHeight="1" x14ac:dyDescent="0.25">
      <c r="A273" s="102"/>
      <c r="B273" s="103"/>
      <c r="C273" s="15"/>
      <c r="D273" s="15"/>
      <c r="E273" s="16"/>
      <c r="F273" s="17"/>
      <c r="G273" s="10"/>
      <c r="H273" s="56"/>
    </row>
    <row r="274" spans="1:8" ht="12" customHeight="1" x14ac:dyDescent="0.25">
      <c r="A274" s="37"/>
      <c r="C274" s="37"/>
      <c r="D274" s="37"/>
      <c r="E274" s="20"/>
      <c r="F274" s="99"/>
      <c r="G274" s="51"/>
      <c r="H274" s="52">
        <f>IF(AND(NOT(ISBLANK($E274)),NOT(ISNUMBER($F274))),"Rate only",$F274*G274)</f>
        <v>0</v>
      </c>
    </row>
  </sheetData>
  <mergeCells count="35">
    <mergeCell ref="B24:D24"/>
    <mergeCell ref="A19:A20"/>
    <mergeCell ref="A21:A22"/>
    <mergeCell ref="B23:E23"/>
    <mergeCell ref="B10:H10"/>
    <mergeCell ref="B22:D22"/>
    <mergeCell ref="B19:D19"/>
    <mergeCell ref="A11:A12"/>
    <mergeCell ref="A13:A14"/>
    <mergeCell ref="B16:D16"/>
    <mergeCell ref="A15:A16"/>
    <mergeCell ref="A17:A18"/>
    <mergeCell ref="B18:D18"/>
    <mergeCell ref="B7:D7"/>
    <mergeCell ref="B14:D14"/>
    <mergeCell ref="B15:D15"/>
    <mergeCell ref="B17:D17"/>
    <mergeCell ref="B9:D9"/>
    <mergeCell ref="B8:D8"/>
    <mergeCell ref="B227:D230"/>
    <mergeCell ref="B265:D268"/>
    <mergeCell ref="B4:D4"/>
    <mergeCell ref="B5:D5"/>
    <mergeCell ref="B6:D6"/>
    <mergeCell ref="B51:D54"/>
    <mergeCell ref="B92:D95"/>
    <mergeCell ref="B126:D129"/>
    <mergeCell ref="B172:D175"/>
    <mergeCell ref="B25:D25"/>
    <mergeCell ref="B28:D28"/>
    <mergeCell ref="B11:D11"/>
    <mergeCell ref="B12:D12"/>
    <mergeCell ref="B13:D13"/>
    <mergeCell ref="B20:D20"/>
    <mergeCell ref="B21:D21"/>
  </mergeCells>
  <phoneticPr fontId="0" type="noConversion"/>
  <conditionalFormatting sqref="H274 H179 H139 H145:H149 H151:H152 H154:H170 H205 H207:H208 H210:H211 H213:H214 H216:H217 H72:H76 H110:H131 H172:H177 H31:H62 H219:H232 H270">
    <cfRule type="cellIs" dxfId="110" priority="167" stopIfTrue="1" operator="lessThan">
      <formula>0.005</formula>
    </cfRule>
  </conditionalFormatting>
  <conditionalFormatting sqref="H109">
    <cfRule type="cellIs" dxfId="109" priority="38" stopIfTrue="1" operator="lessThan">
      <formula>0.005</formula>
    </cfRule>
  </conditionalFormatting>
  <conditionalFormatting sqref="H132:H134">
    <cfRule type="cellIs" dxfId="108" priority="36" stopIfTrue="1" operator="lessThan">
      <formula>0.005</formula>
    </cfRule>
  </conditionalFormatting>
  <conditionalFormatting sqref="H144">
    <cfRule type="cellIs" dxfId="107" priority="34" stopIfTrue="1" operator="lessThan">
      <formula>0.005</formula>
    </cfRule>
  </conditionalFormatting>
  <conditionalFormatting sqref="H234 H185 H203:H204">
    <cfRule type="cellIs" dxfId="106" priority="26" stopIfTrue="1" operator="lessThan">
      <formula>0.005</formula>
    </cfRule>
  </conditionalFormatting>
  <conditionalFormatting sqref="H190:H191">
    <cfRule type="cellIs" dxfId="105" priority="25" stopIfTrue="1" operator="lessThan">
      <formula>0.005</formula>
    </cfRule>
  </conditionalFormatting>
  <conditionalFormatting sqref="H196:H202">
    <cfRule type="cellIs" dxfId="104" priority="24" stopIfTrue="1" operator="lessThan">
      <formula>0.005</formula>
    </cfRule>
  </conditionalFormatting>
  <conditionalFormatting sqref="H192:H195">
    <cfRule type="cellIs" dxfId="103" priority="23" stopIfTrue="1" operator="lessThan">
      <formula>0.005</formula>
    </cfRule>
  </conditionalFormatting>
  <conditionalFormatting sqref="H248:H269">
    <cfRule type="cellIs" dxfId="102" priority="22" stopIfTrue="1" operator="lessThan">
      <formula>0.005</formula>
    </cfRule>
  </conditionalFormatting>
  <conditionalFormatting sqref="H272">
    <cfRule type="cellIs" dxfId="101" priority="20" stopIfTrue="1" operator="lessThan">
      <formula>0.005</formula>
    </cfRule>
  </conditionalFormatting>
  <conditionalFormatting sqref="H70">
    <cfRule type="cellIs" dxfId="100" priority="18" stopIfTrue="1" operator="lessThan">
      <formula>0.005</formula>
    </cfRule>
  </conditionalFormatting>
  <conditionalFormatting sqref="H71">
    <cfRule type="cellIs" dxfId="99" priority="17" stopIfTrue="1" operator="lessThan">
      <formula>0.005</formula>
    </cfRule>
  </conditionalFormatting>
  <conditionalFormatting sqref="H97:H99">
    <cfRule type="cellIs" dxfId="98" priority="6" stopIfTrue="1" operator="lessThan">
      <formula>0.005</formula>
    </cfRule>
  </conditionalFormatting>
  <conditionalFormatting sqref="H77:H96">
    <cfRule type="cellIs" dxfId="97" priority="2" stopIfTrue="1" operator="lessThan">
      <formula>0.005</formula>
    </cfRule>
  </conditionalFormatting>
  <dataValidations count="1">
    <dataValidation type="custom" allowBlank="1" showInputMessage="1" showErrorMessage="1" errorTitle="Invalid rate" error="A value with an invalid decimal part_x000a_was entered." sqref="G274 G232 G177 G57 G270" xr:uid="{00000000-0002-0000-0100-000000000000}">
      <formula1>(G57)-TRUNC(G57,2)=0</formula1>
    </dataValidation>
  </dataValidations>
  <pageMargins left="0.98425196850393704" right="0.59055118110236227" top="0.59055118110236227" bottom="0.78740157480314965" header="0.39370078740157483" footer="0.59055118110236227"/>
  <pageSetup paperSize="9" scale="84" firstPageNumber="2" fitToHeight="0" orientation="portrait" r:id="rId1"/>
  <headerFooter alignWithMargins="0">
    <oddFooter>&amp;L&amp;8&amp;F&amp;R&amp;8&amp;A</oddFooter>
  </headerFooter>
  <rowBreaks count="6" manualBreakCount="6">
    <brk id="25" max="16383" man="1"/>
    <brk id="61" max="16383" man="1"/>
    <brk id="100" max="7" man="1"/>
    <brk id="135" max="16383" man="1"/>
    <brk id="181" max="16383" man="1"/>
    <brk id="2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W74"/>
  <sheetViews>
    <sheetView view="pageBreakPreview" zoomScaleNormal="100" zoomScaleSheetLayoutView="100" workbookViewId="0"/>
  </sheetViews>
  <sheetFormatPr defaultColWidth="8" defaultRowHeight="13.2" x14ac:dyDescent="0.25"/>
  <cols>
    <col min="1" max="1" width="10.08984375" style="85" customWidth="1"/>
    <col min="2" max="2" width="3.1796875" style="85" customWidth="1"/>
    <col min="3" max="3" width="47.90625" style="84" customWidth="1"/>
    <col min="4" max="4" width="2.90625" style="85" customWidth="1"/>
    <col min="5" max="5" width="2.08984375" style="85" customWidth="1"/>
    <col min="6" max="6" width="12" style="85" customWidth="1"/>
    <col min="7" max="7" width="11.6328125" style="86" customWidth="1"/>
    <col min="8" max="254" width="7.54296875" style="85" customWidth="1"/>
    <col min="255" max="16384" width="8" style="85"/>
  </cols>
  <sheetData>
    <row r="2" spans="1:6" x14ac:dyDescent="0.25">
      <c r="A2" s="94"/>
      <c r="B2" s="158"/>
      <c r="C2" s="117"/>
    </row>
    <row r="3" spans="1:6" x14ac:dyDescent="0.25">
      <c r="A3" s="94"/>
      <c r="B3" s="94"/>
      <c r="C3" s="117"/>
    </row>
    <row r="4" spans="1:6" x14ac:dyDescent="0.25">
      <c r="A4" s="94" t="str">
        <f>'BoQ TOC'!A9</f>
        <v>TENDER  NUMBER: ZNB00691/00000/00/HOD/INF/21/T</v>
      </c>
      <c r="B4" s="94"/>
      <c r="C4" s="117"/>
    </row>
    <row r="6" spans="1:6" x14ac:dyDescent="0.25">
      <c r="A6" s="85" t="s">
        <v>2</v>
      </c>
    </row>
    <row r="8" spans="1:6" x14ac:dyDescent="0.25">
      <c r="A8" s="462" t="str">
        <f>'BoQ TOC'!A13</f>
        <v xml:space="preserve">PROFESSIONAL CONSULTING ENGINEERING SERVICES FOR: THE CONSTRUCTION OF EARTHWORKS, ROAD PRISM DRAINAGE, LAYERWORKS, SURFACING ON DISTRICT ROAD 1841 FROM KM 0.00 TO KM 16.70 </v>
      </c>
      <c r="B8" s="462"/>
      <c r="C8" s="462"/>
      <c r="D8" s="462"/>
      <c r="E8" s="462"/>
      <c r="F8" s="462"/>
    </row>
    <row r="9" spans="1:6" x14ac:dyDescent="0.25">
      <c r="A9" s="462"/>
      <c r="B9" s="462"/>
      <c r="C9" s="462"/>
      <c r="D9" s="462"/>
      <c r="E9" s="462"/>
      <c r="F9" s="462"/>
    </row>
    <row r="10" spans="1:6" x14ac:dyDescent="0.25">
      <c r="A10" s="94" t="str">
        <f>'BoQ TOC'!A15</f>
        <v xml:space="preserve">. . . . . . . . . . . . . . . . . . . . . . . . . . . . . . . . . . . . . . . . . . . . . . . . . . . . . . . . . . . . . . . . . . . . . . . . . </v>
      </c>
      <c r="B10" s="94"/>
      <c r="C10" s="117"/>
      <c r="D10" s="94"/>
      <c r="E10" s="94"/>
      <c r="F10" s="85" t="s">
        <v>6</v>
      </c>
    </row>
    <row r="11" spans="1:6" x14ac:dyDescent="0.25">
      <c r="A11" s="94"/>
      <c r="B11" s="94"/>
      <c r="C11" s="117"/>
      <c r="D11" s="94"/>
      <c r="E11" s="94"/>
    </row>
    <row r="12" spans="1:6" x14ac:dyDescent="0.25">
      <c r="A12" s="94"/>
      <c r="B12" s="94"/>
      <c r="C12" s="117"/>
      <c r="D12" s="94"/>
      <c r="E12" s="94"/>
    </row>
    <row r="15" spans="1:6" x14ac:dyDescent="0.25">
      <c r="A15" s="154" t="str">
        <f>"SUMMARY OF "&amp;_100head</f>
        <v>SUMMARY OF SCHEDULE 1:  NORMAL SERVICES</v>
      </c>
      <c r="B15" s="154"/>
      <c r="C15" s="117"/>
    </row>
    <row r="16" spans="1:6" x14ac:dyDescent="0.25">
      <c r="A16" s="154"/>
      <c r="B16" s="154"/>
      <c r="C16" s="117"/>
    </row>
    <row r="18" spans="1:6" x14ac:dyDescent="0.25">
      <c r="A18" s="84" t="str">
        <f>_110shead</f>
        <v>C3.2</v>
      </c>
      <c r="B18" s="84"/>
      <c r="C18" s="85" t="str">
        <f>LEFT(_110Lhead,(FIND(" . ",_110Lhead)-1))</f>
        <v>STAGE 1:  INCEPTION</v>
      </c>
      <c r="E18" s="85" t="s">
        <v>1</v>
      </c>
      <c r="F18" s="165">
        <f>_110total</f>
        <v>0</v>
      </c>
    </row>
    <row r="19" spans="1:6" x14ac:dyDescent="0.25">
      <c r="A19" s="84"/>
      <c r="B19" s="84"/>
      <c r="C19" s="85"/>
      <c r="F19" s="165"/>
    </row>
    <row r="20" spans="1:6" x14ac:dyDescent="0.25">
      <c r="A20" s="84" t="str">
        <f>_120shead</f>
        <v>C3.3</v>
      </c>
      <c r="B20" s="84"/>
      <c r="C20" s="85" t="str">
        <f>LEFT(_120Lhead,(FIND(" . ",_120Lhead)-1))</f>
        <v>STAGE 2:  CONCEPT AND VIABILITY (PRELIMINARY DESIGN)</v>
      </c>
      <c r="D20" s="84"/>
      <c r="E20" s="84" t="s">
        <v>1</v>
      </c>
      <c r="F20" s="165">
        <f>_120total</f>
        <v>0</v>
      </c>
    </row>
    <row r="21" spans="1:6" x14ac:dyDescent="0.25">
      <c r="A21" s="84"/>
      <c r="B21" s="84"/>
      <c r="D21" s="84"/>
      <c r="E21" s="84"/>
      <c r="F21" s="165"/>
    </row>
    <row r="22" spans="1:6" x14ac:dyDescent="0.25">
      <c r="A22" s="84" t="str">
        <f>_130shead</f>
        <v>C3.4</v>
      </c>
      <c r="B22" s="84"/>
      <c r="C22" s="85" t="str">
        <f>LEFT(_130Lhead,(FIND(" . ",_130Lhead)-1))</f>
        <v>STAGE 3:  DESIGN DEVELOPMENT (DETAIL DESIGN)</v>
      </c>
      <c r="E22" s="85" t="s">
        <v>1</v>
      </c>
      <c r="F22" s="165">
        <f>_130total</f>
        <v>0</v>
      </c>
    </row>
    <row r="23" spans="1:6" x14ac:dyDescent="0.25">
      <c r="A23" s="84"/>
      <c r="B23" s="84"/>
      <c r="C23" s="85"/>
      <c r="F23" s="165"/>
    </row>
    <row r="24" spans="1:6" x14ac:dyDescent="0.25">
      <c r="A24" s="84" t="str">
        <f>_140shead</f>
        <v>C3.5</v>
      </c>
      <c r="B24" s="84"/>
      <c r="C24" s="85" t="str">
        <f>LEFT(_140Lhead,(FIND(" . ",_140Lhead)-1))</f>
        <v>STAGE 4:  DOCUMENTATION AND PROCUREMENT</v>
      </c>
      <c r="E24" s="85" t="s">
        <v>1</v>
      </c>
      <c r="F24" s="165">
        <f>_140total</f>
        <v>0</v>
      </c>
    </row>
    <row r="25" spans="1:6" x14ac:dyDescent="0.25">
      <c r="A25" s="84"/>
      <c r="B25" s="84"/>
      <c r="C25" s="85"/>
      <c r="F25" s="165"/>
    </row>
    <row r="26" spans="1:6" x14ac:dyDescent="0.25">
      <c r="A26" s="84" t="str">
        <f>_150shead</f>
        <v>C3.6</v>
      </c>
      <c r="B26" s="84"/>
      <c r="C26" s="84" t="str">
        <f>LEFT(_150Lhead,(FIND(" . ",_150Lhead)-1))</f>
        <v>STAGE 5:  CONTRACT ADMINISTRATION AND INSPECTION</v>
      </c>
      <c r="D26" s="84"/>
      <c r="E26" s="84" t="s">
        <v>1</v>
      </c>
      <c r="F26" s="165">
        <f>_150total</f>
        <v>0</v>
      </c>
    </row>
    <row r="27" spans="1:6" x14ac:dyDescent="0.25">
      <c r="A27" s="84"/>
      <c r="B27" s="84"/>
      <c r="D27" s="84"/>
      <c r="E27" s="84"/>
      <c r="F27" s="165"/>
    </row>
    <row r="28" spans="1:6" x14ac:dyDescent="0.25">
      <c r="A28" s="84" t="str">
        <f>_160shead</f>
        <v>C3.7</v>
      </c>
      <c r="B28" s="84"/>
      <c r="C28" s="84" t="str">
        <f>LEFT(_160Lhead,(FIND(" . ",_160Lhead)-1))</f>
        <v>STAGE 6:  CLOSE-OUT</v>
      </c>
      <c r="D28" s="84"/>
      <c r="E28" s="84" t="s">
        <v>1</v>
      </c>
      <c r="F28" s="165">
        <f>_160total</f>
        <v>0</v>
      </c>
    </row>
    <row r="29" spans="1:6" x14ac:dyDescent="0.25">
      <c r="A29" s="84"/>
      <c r="B29" s="84"/>
      <c r="D29" s="84"/>
      <c r="E29" s="84"/>
      <c r="F29" s="165"/>
    </row>
    <row r="30" spans="1:6" x14ac:dyDescent="0.25">
      <c r="A30" s="90"/>
      <c r="B30" s="90"/>
      <c r="C30" s="91"/>
      <c r="D30" s="90"/>
      <c r="E30" s="90"/>
      <c r="F30" s="90"/>
    </row>
    <row r="31" spans="1:6" x14ac:dyDescent="0.25">
      <c r="A31" s="155" t="s">
        <v>87</v>
      </c>
      <c r="B31" s="95"/>
      <c r="C31" s="96"/>
      <c r="D31" s="95"/>
      <c r="E31" s="155" t="s">
        <v>1</v>
      </c>
      <c r="F31" s="88">
        <f>SUM(F26:F28)</f>
        <v>0</v>
      </c>
    </row>
    <row r="32" spans="1:6" x14ac:dyDescent="0.25">
      <c r="A32" s="92"/>
      <c r="B32" s="92"/>
      <c r="C32" s="93"/>
      <c r="D32" s="92"/>
      <c r="E32" s="92"/>
      <c r="F32" s="92"/>
    </row>
    <row r="35" spans="1:257" x14ac:dyDescent="0.25">
      <c r="A35" s="95"/>
      <c r="B35" s="95"/>
      <c r="C35" s="96"/>
      <c r="D35" s="95"/>
      <c r="E35" s="95"/>
      <c r="F35" s="95"/>
    </row>
    <row r="36" spans="1:257" x14ac:dyDescent="0.25">
      <c r="A36" s="95"/>
      <c r="B36" s="95"/>
      <c r="C36" s="96"/>
      <c r="D36" s="95"/>
      <c r="E36" s="95"/>
      <c r="F36" s="95"/>
    </row>
    <row r="37" spans="1:257" x14ac:dyDescent="0.25">
      <c r="A37" s="96"/>
      <c r="B37" s="96"/>
      <c r="C37" s="96"/>
      <c r="D37" s="95"/>
      <c r="E37" s="95"/>
      <c r="F37" s="156"/>
    </row>
    <row r="38" spans="1:257" s="86" customFormat="1" x14ac:dyDescent="0.25">
      <c r="A38" s="96"/>
      <c r="B38" s="96"/>
      <c r="C38" s="96"/>
      <c r="D38" s="95"/>
      <c r="E38" s="95"/>
      <c r="F38" s="166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  <c r="IU38" s="85"/>
      <c r="IV38" s="85"/>
      <c r="IW38" s="85"/>
    </row>
    <row r="39" spans="1:257" s="86" customFormat="1" x14ac:dyDescent="0.25">
      <c r="A39" s="96"/>
      <c r="B39" s="96"/>
      <c r="C39" s="96"/>
      <c r="D39" s="95"/>
      <c r="E39" s="95"/>
      <c r="F39" s="156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  <c r="IV39" s="85"/>
      <c r="IW39" s="85"/>
    </row>
    <row r="40" spans="1:257" s="86" customFormat="1" x14ac:dyDescent="0.25">
      <c r="A40" s="96"/>
      <c r="B40" s="96"/>
      <c r="C40" s="96"/>
      <c r="D40" s="95"/>
      <c r="E40" s="95"/>
      <c r="F40" s="9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  <c r="IV40" s="85"/>
      <c r="IW40" s="85"/>
    </row>
    <row r="41" spans="1:257" s="86" customFormat="1" x14ac:dyDescent="0.25">
      <c r="A41" s="95"/>
      <c r="B41" s="95"/>
      <c r="C41" s="96"/>
      <c r="D41" s="95"/>
      <c r="E41" s="95"/>
      <c r="F41" s="9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  <c r="IV41" s="85"/>
      <c r="IW41" s="85"/>
    </row>
    <row r="42" spans="1:257" s="86" customFormat="1" x14ac:dyDescent="0.25">
      <c r="A42" s="95"/>
      <c r="B42" s="95"/>
      <c r="C42" s="96"/>
      <c r="D42" s="95"/>
      <c r="E42" s="95"/>
      <c r="F42" s="9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  <c r="IV42" s="85"/>
      <c r="IW42" s="85"/>
    </row>
    <row r="43" spans="1:257" s="86" customFormat="1" x14ac:dyDescent="0.25">
      <c r="A43" s="95"/>
      <c r="B43" s="95"/>
      <c r="C43" s="96"/>
      <c r="D43" s="95"/>
      <c r="E43" s="95"/>
      <c r="F43" s="156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5"/>
      <c r="FG43" s="85"/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85"/>
      <c r="GI43" s="85"/>
      <c r="GJ43" s="85"/>
      <c r="GK43" s="85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85"/>
      <c r="GW43" s="85"/>
      <c r="GX43" s="85"/>
      <c r="GY43" s="85"/>
      <c r="GZ43" s="85"/>
      <c r="HA43" s="85"/>
      <c r="HB43" s="85"/>
      <c r="HC43" s="85"/>
      <c r="HD43" s="85"/>
      <c r="HE43" s="85"/>
      <c r="HF43" s="85"/>
      <c r="HG43" s="85"/>
      <c r="HH43" s="85"/>
      <c r="HI43" s="85"/>
      <c r="HJ43" s="85"/>
      <c r="HK43" s="85"/>
      <c r="HL43" s="85"/>
      <c r="HM43" s="85"/>
      <c r="HN43" s="85"/>
      <c r="HO43" s="85"/>
      <c r="HP43" s="85"/>
      <c r="HQ43" s="85"/>
      <c r="HR43" s="85"/>
      <c r="HS43" s="85"/>
      <c r="HT43" s="85"/>
      <c r="HU43" s="85"/>
      <c r="HV43" s="85"/>
      <c r="HW43" s="85"/>
      <c r="HX43" s="85"/>
      <c r="HY43" s="85"/>
      <c r="HZ43" s="85"/>
      <c r="IA43" s="85"/>
      <c r="IB43" s="85"/>
      <c r="IC43" s="85"/>
      <c r="ID43" s="85"/>
      <c r="IE43" s="85"/>
      <c r="IF43" s="85"/>
      <c r="IG43" s="85"/>
      <c r="IH43" s="85"/>
      <c r="II43" s="85"/>
      <c r="IJ43" s="85"/>
      <c r="IK43" s="85"/>
      <c r="IL43" s="85"/>
      <c r="IM43" s="85"/>
      <c r="IN43" s="85"/>
      <c r="IO43" s="85"/>
      <c r="IP43" s="85"/>
      <c r="IQ43" s="85"/>
      <c r="IR43" s="85"/>
      <c r="IS43" s="85"/>
      <c r="IT43" s="85"/>
      <c r="IU43" s="85"/>
      <c r="IV43" s="85"/>
      <c r="IW43" s="85"/>
    </row>
    <row r="44" spans="1:257" s="86" customFormat="1" x14ac:dyDescent="0.25">
      <c r="A44" s="96"/>
      <c r="B44" s="96"/>
      <c r="C44" s="96"/>
      <c r="D44" s="95"/>
      <c r="E44" s="95"/>
      <c r="F44" s="156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  <c r="IV44" s="85"/>
      <c r="IW44" s="85"/>
    </row>
    <row r="45" spans="1:257" s="86" customFormat="1" x14ac:dyDescent="0.25">
      <c r="A45" s="95"/>
      <c r="B45" s="95"/>
      <c r="C45" s="96"/>
      <c r="D45" s="95"/>
      <c r="E45" s="95"/>
      <c r="F45" s="9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  <c r="IV45" s="85"/>
      <c r="IW45" s="85"/>
    </row>
    <row r="46" spans="1:257" s="86" customFormat="1" x14ac:dyDescent="0.25">
      <c r="A46" s="95"/>
      <c r="B46" s="95"/>
      <c r="C46" s="96"/>
      <c r="D46" s="95"/>
      <c r="E46" s="95"/>
      <c r="F46" s="9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85"/>
      <c r="HD46" s="85"/>
      <c r="HE46" s="85"/>
      <c r="HF46" s="85"/>
      <c r="HG46" s="85"/>
      <c r="HH46" s="85"/>
      <c r="HI46" s="85"/>
      <c r="HJ46" s="85"/>
      <c r="HK46" s="85"/>
      <c r="HL46" s="85"/>
      <c r="HM46" s="85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  <c r="IV46" s="85"/>
      <c r="IW46" s="85"/>
    </row>
    <row r="47" spans="1:257" s="86" customFormat="1" x14ac:dyDescent="0.25">
      <c r="A47" s="95"/>
      <c r="B47" s="95"/>
      <c r="C47" s="96"/>
      <c r="D47" s="95"/>
      <c r="E47" s="95"/>
      <c r="F47" s="156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  <c r="IV47" s="85"/>
      <c r="IW47" s="85"/>
    </row>
    <row r="48" spans="1:257" s="86" customFormat="1" x14ac:dyDescent="0.25">
      <c r="A48" s="95"/>
      <c r="B48" s="95"/>
      <c r="C48" s="96"/>
      <c r="D48" s="95"/>
      <c r="E48" s="95"/>
      <c r="F48" s="9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85"/>
      <c r="GW48" s="85"/>
      <c r="GX48" s="85"/>
      <c r="GY48" s="85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85"/>
      <c r="HK48" s="85"/>
      <c r="HL48" s="85"/>
      <c r="HM48" s="85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85"/>
      <c r="HY48" s="85"/>
      <c r="HZ48" s="85"/>
      <c r="IA48" s="85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5"/>
      <c r="IU48" s="85"/>
      <c r="IV48" s="85"/>
      <c r="IW48" s="85"/>
    </row>
    <row r="49" spans="1:257" s="86" customFormat="1" x14ac:dyDescent="0.25">
      <c r="A49" s="95"/>
      <c r="B49" s="95"/>
      <c r="C49" s="96"/>
      <c r="D49" s="95"/>
      <c r="E49" s="95"/>
      <c r="F49" s="9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  <c r="IS49" s="85"/>
      <c r="IT49" s="85"/>
      <c r="IU49" s="85"/>
      <c r="IV49" s="85"/>
      <c r="IW49" s="85"/>
    </row>
    <row r="50" spans="1:257" s="86" customFormat="1" x14ac:dyDescent="0.25">
      <c r="A50" s="95"/>
      <c r="B50" s="95"/>
      <c r="C50" s="96"/>
      <c r="D50" s="95"/>
      <c r="E50" s="95"/>
      <c r="F50" s="9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  <c r="IV50" s="85"/>
      <c r="IW50" s="85"/>
    </row>
    <row r="51" spans="1:257" s="86" customFormat="1" x14ac:dyDescent="0.25">
      <c r="A51" s="95"/>
      <c r="B51" s="95"/>
      <c r="C51" s="96"/>
      <c r="D51" s="95"/>
      <c r="E51" s="95"/>
      <c r="F51" s="156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  <c r="IU51" s="85"/>
      <c r="IV51" s="85"/>
      <c r="IW51" s="85"/>
    </row>
    <row r="52" spans="1:257" s="86" customFormat="1" x14ac:dyDescent="0.25">
      <c r="A52" s="95"/>
      <c r="B52" s="95"/>
      <c r="C52" s="96"/>
      <c r="D52" s="95"/>
      <c r="E52" s="95"/>
      <c r="F52" s="9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  <c r="IW52" s="85"/>
    </row>
    <row r="53" spans="1:257" s="86" customFormat="1" x14ac:dyDescent="0.25">
      <c r="A53" s="85"/>
      <c r="B53" s="85"/>
      <c r="C53" s="84"/>
      <c r="D53" s="85"/>
      <c r="E53" s="85"/>
      <c r="F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  <c r="IV53" s="85"/>
      <c r="IW53" s="85"/>
    </row>
    <row r="54" spans="1:257" s="86" customFormat="1" x14ac:dyDescent="0.25">
      <c r="A54" s="95"/>
      <c r="B54" s="95"/>
      <c r="C54" s="96"/>
      <c r="D54" s="95"/>
      <c r="E54" s="95"/>
      <c r="F54" s="156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</row>
    <row r="55" spans="1:257" s="86" customFormat="1" x14ac:dyDescent="0.25">
      <c r="A55" s="95"/>
      <c r="B55" s="95"/>
      <c r="C55" s="96"/>
      <c r="D55" s="95"/>
      <c r="E55" s="95"/>
      <c r="F55" s="9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  <c r="IV55" s="85"/>
      <c r="IW55" s="85"/>
    </row>
    <row r="56" spans="1:257" s="86" customFormat="1" x14ac:dyDescent="0.25">
      <c r="A56" s="95"/>
      <c r="B56" s="95"/>
      <c r="C56" s="96"/>
      <c r="D56" s="95"/>
      <c r="E56" s="95"/>
      <c r="F56" s="9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  <c r="IS56" s="85"/>
      <c r="IT56" s="85"/>
      <c r="IU56" s="85"/>
      <c r="IV56" s="85"/>
      <c r="IW56" s="85"/>
    </row>
    <row r="57" spans="1:257" s="86" customFormat="1" x14ac:dyDescent="0.25">
      <c r="A57" s="155"/>
      <c r="B57" s="155"/>
      <c r="C57" s="96"/>
      <c r="D57" s="95"/>
      <c r="E57" s="95"/>
      <c r="F57" s="156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  <c r="IV57" s="85"/>
      <c r="IW57" s="85"/>
    </row>
    <row r="58" spans="1:257" s="86" customFormat="1" x14ac:dyDescent="0.25">
      <c r="A58" s="95"/>
      <c r="B58" s="95"/>
      <c r="C58" s="96"/>
      <c r="D58" s="95"/>
      <c r="E58" s="95"/>
      <c r="F58" s="9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  <c r="IV58" s="85"/>
      <c r="IW58" s="85"/>
    </row>
    <row r="59" spans="1:257" s="86" customFormat="1" x14ac:dyDescent="0.25">
      <c r="A59" s="95"/>
      <c r="B59" s="95"/>
      <c r="C59" s="96"/>
      <c r="D59" s="95"/>
      <c r="E59" s="95"/>
      <c r="F59" s="9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  <c r="IV59" s="85"/>
      <c r="IW59" s="85"/>
    </row>
    <row r="60" spans="1:257" s="86" customFormat="1" x14ac:dyDescent="0.25">
      <c r="A60" s="96"/>
      <c r="B60" s="96"/>
      <c r="C60" s="96"/>
      <c r="D60" s="95"/>
      <c r="E60" s="95"/>
      <c r="F60" s="156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</row>
    <row r="61" spans="1:257" s="86" customFormat="1" x14ac:dyDescent="0.25">
      <c r="A61" s="96"/>
      <c r="B61" s="96"/>
      <c r="C61" s="96"/>
      <c r="D61" s="95"/>
      <c r="E61" s="95"/>
      <c r="F61" s="156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  <c r="IV61" s="85"/>
      <c r="IW61" s="85"/>
    </row>
    <row r="62" spans="1:257" s="86" customFormat="1" x14ac:dyDescent="0.25">
      <c r="A62" s="96"/>
      <c r="B62" s="96"/>
      <c r="C62" s="96"/>
      <c r="D62" s="95"/>
      <c r="E62" s="95"/>
      <c r="F62" s="156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  <c r="IV62" s="85"/>
      <c r="IW62" s="85"/>
    </row>
    <row r="63" spans="1:257" s="86" customFormat="1" x14ac:dyDescent="0.25">
      <c r="A63" s="96"/>
      <c r="B63" s="96"/>
      <c r="C63" s="96"/>
      <c r="D63" s="95"/>
      <c r="E63" s="95"/>
      <c r="F63" s="156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  <c r="IU63" s="85"/>
      <c r="IV63" s="85"/>
      <c r="IW63" s="85"/>
    </row>
    <row r="64" spans="1:257" s="86" customFormat="1" x14ac:dyDescent="0.25">
      <c r="A64" s="96"/>
      <c r="B64" s="96"/>
      <c r="C64" s="96"/>
      <c r="D64" s="95"/>
      <c r="E64" s="95"/>
      <c r="F64" s="156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  <c r="IV64" s="85"/>
      <c r="IW64" s="85"/>
    </row>
    <row r="65" spans="1:257" s="86" customFormat="1" x14ac:dyDescent="0.25">
      <c r="A65" s="84"/>
      <c r="B65" s="84"/>
      <c r="C65" s="84"/>
      <c r="D65" s="85"/>
      <c r="E65" s="85"/>
      <c r="F65" s="88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85"/>
      <c r="GV65" s="85"/>
      <c r="GW65" s="85"/>
      <c r="GX65" s="85"/>
      <c r="GY65" s="85"/>
      <c r="GZ65" s="85"/>
      <c r="HA65" s="85"/>
      <c r="HB65" s="85"/>
      <c r="HC65" s="85"/>
      <c r="HD65" s="85"/>
      <c r="HE65" s="85"/>
      <c r="HF65" s="85"/>
      <c r="HG65" s="85"/>
      <c r="HH65" s="85"/>
      <c r="HI65" s="85"/>
      <c r="HJ65" s="85"/>
      <c r="HK65" s="85"/>
      <c r="HL65" s="85"/>
      <c r="HM65" s="85"/>
      <c r="HN65" s="85"/>
      <c r="HO65" s="85"/>
      <c r="HP65" s="85"/>
      <c r="HQ65" s="85"/>
      <c r="HR65" s="85"/>
      <c r="HS65" s="85"/>
      <c r="HT65" s="85"/>
      <c r="HU65" s="85"/>
      <c r="HV65" s="85"/>
      <c r="HW65" s="85"/>
      <c r="HX65" s="85"/>
      <c r="HY65" s="85"/>
      <c r="HZ65" s="85"/>
      <c r="IA65" s="85"/>
      <c r="IB65" s="85"/>
      <c r="IC65" s="85"/>
      <c r="ID65" s="85"/>
      <c r="IE65" s="85"/>
      <c r="IF65" s="85"/>
      <c r="IG65" s="85"/>
      <c r="IH65" s="85"/>
      <c r="II65" s="85"/>
      <c r="IJ65" s="85"/>
      <c r="IK65" s="85"/>
      <c r="IL65" s="85"/>
      <c r="IM65" s="85"/>
      <c r="IN65" s="85"/>
      <c r="IO65" s="85"/>
      <c r="IP65" s="85"/>
      <c r="IQ65" s="85"/>
      <c r="IR65" s="85"/>
      <c r="IS65" s="85"/>
      <c r="IT65" s="85"/>
      <c r="IU65" s="85"/>
      <c r="IV65" s="85"/>
      <c r="IW65" s="85"/>
    </row>
    <row r="66" spans="1:257" x14ac:dyDescent="0.25">
      <c r="A66" s="84"/>
      <c r="B66" s="84"/>
    </row>
    <row r="67" spans="1:257" s="86" customFormat="1" x14ac:dyDescent="0.25">
      <c r="A67" s="84"/>
      <c r="B67" s="84"/>
      <c r="C67" s="84"/>
      <c r="D67" s="85"/>
      <c r="E67" s="85"/>
      <c r="F67" s="88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  <c r="IU67" s="85"/>
      <c r="IV67" s="85"/>
      <c r="IW67" s="85"/>
    </row>
    <row r="68" spans="1:257" s="86" customFormat="1" x14ac:dyDescent="0.25">
      <c r="A68" s="84"/>
      <c r="B68" s="84"/>
      <c r="C68" s="84"/>
      <c r="D68" s="85"/>
      <c r="E68" s="85"/>
      <c r="F68" s="88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  <c r="IV68" s="85"/>
      <c r="IW68" s="85"/>
    </row>
    <row r="69" spans="1:257" s="86" customFormat="1" x14ac:dyDescent="0.25">
      <c r="A69" s="84"/>
      <c r="B69" s="84"/>
      <c r="C69" s="84"/>
      <c r="D69" s="85"/>
      <c r="E69" s="85"/>
      <c r="F69" s="88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  <c r="IV69" s="85"/>
      <c r="IW69" s="85"/>
    </row>
    <row r="70" spans="1:257" s="86" customFormat="1" x14ac:dyDescent="0.25">
      <c r="A70" s="84"/>
      <c r="B70" s="84"/>
      <c r="C70" s="84"/>
      <c r="D70" s="85"/>
      <c r="E70" s="85"/>
      <c r="F70" s="88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  <c r="IV70" s="85"/>
      <c r="IW70" s="85"/>
    </row>
    <row r="71" spans="1:257" s="86" customFormat="1" x14ac:dyDescent="0.25">
      <c r="A71" s="84"/>
      <c r="B71" s="84"/>
      <c r="C71" s="84"/>
      <c r="D71" s="85"/>
      <c r="E71" s="85"/>
      <c r="F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  <c r="IV71" s="85"/>
      <c r="IW71" s="85"/>
    </row>
    <row r="72" spans="1:257" s="86" customFormat="1" x14ac:dyDescent="0.25">
      <c r="A72" s="84"/>
      <c r="B72" s="84"/>
      <c r="C72" s="84"/>
      <c r="D72" s="85"/>
      <c r="E72" s="85"/>
      <c r="F72" s="88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  <c r="IV72" s="85"/>
      <c r="IW72" s="85"/>
    </row>
    <row r="73" spans="1:257" s="86" customFormat="1" x14ac:dyDescent="0.25">
      <c r="A73" s="84"/>
      <c r="B73" s="84"/>
      <c r="C73" s="84"/>
      <c r="D73" s="85"/>
      <c r="E73" s="85"/>
      <c r="F73" s="88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  <c r="IV73" s="85"/>
      <c r="IW73" s="85"/>
    </row>
    <row r="74" spans="1:257" s="86" customFormat="1" x14ac:dyDescent="0.25">
      <c r="A74" s="84"/>
      <c r="B74" s="84"/>
      <c r="C74" s="84"/>
      <c r="D74" s="85"/>
      <c r="E74" s="85"/>
      <c r="F74" s="88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85"/>
      <c r="FI74" s="85"/>
      <c r="FJ74" s="85"/>
      <c r="FK74" s="85"/>
      <c r="FL74" s="85"/>
      <c r="FM74" s="85"/>
      <c r="FN74" s="85"/>
      <c r="FO74" s="85"/>
      <c r="FP74" s="85"/>
      <c r="FQ74" s="85"/>
      <c r="FR74" s="85"/>
      <c r="FS74" s="85"/>
      <c r="FT74" s="85"/>
      <c r="FU74" s="85"/>
      <c r="FV74" s="85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  <c r="IU74" s="85"/>
      <c r="IV74" s="85"/>
      <c r="IW74" s="85"/>
    </row>
  </sheetData>
  <mergeCells count="1">
    <mergeCell ref="A8:F9"/>
  </mergeCells>
  <conditionalFormatting sqref="F37:F74">
    <cfRule type="cellIs" dxfId="96" priority="12" stopIfTrue="1" operator="equal">
      <formula>0</formula>
    </cfRule>
  </conditionalFormatting>
  <conditionalFormatting sqref="F51 F54 F57">
    <cfRule type="cellIs" dxfId="95" priority="11" operator="equal">
      <formula>0</formula>
    </cfRule>
  </conditionalFormatting>
  <conditionalFormatting sqref="F19">
    <cfRule type="cellIs" dxfId="94" priority="10" stopIfTrue="1" operator="equal">
      <formula>0</formula>
    </cfRule>
  </conditionalFormatting>
  <conditionalFormatting sqref="F20:F21">
    <cfRule type="cellIs" dxfId="93" priority="9" stopIfTrue="1" operator="equal">
      <formula>0</formula>
    </cfRule>
  </conditionalFormatting>
  <conditionalFormatting sqref="F28:F29">
    <cfRule type="cellIs" dxfId="92" priority="4" stopIfTrue="1" operator="equal">
      <formula>0</formula>
    </cfRule>
  </conditionalFormatting>
  <conditionalFormatting sqref="F22:F23">
    <cfRule type="cellIs" dxfId="91" priority="7" stopIfTrue="1" operator="equal">
      <formula>0</formula>
    </cfRule>
  </conditionalFormatting>
  <conditionalFormatting sqref="F24:F25">
    <cfRule type="cellIs" dxfId="90" priority="6" stopIfTrue="1" operator="equal">
      <formula>0</formula>
    </cfRule>
  </conditionalFormatting>
  <conditionalFormatting sqref="F26:F27">
    <cfRule type="cellIs" dxfId="89" priority="5" stopIfTrue="1" operator="equal">
      <formula>0</formula>
    </cfRule>
  </conditionalFormatting>
  <conditionalFormatting sqref="F31">
    <cfRule type="cellIs" dxfId="88" priority="3" stopIfTrue="1" operator="equal">
      <formula>0</formula>
    </cfRule>
  </conditionalFormatting>
  <conditionalFormatting sqref="F31">
    <cfRule type="cellIs" dxfId="87" priority="2" operator="equal">
      <formula>0</formula>
    </cfRule>
  </conditionalFormatting>
  <conditionalFormatting sqref="F18">
    <cfRule type="cellIs" dxfId="86" priority="1" stopIfTrue="1" operator="equal">
      <formula>0</formula>
    </cfRule>
  </conditionalFormatting>
  <pageMargins left="0.98425196850393704" right="0.59055118110236227" top="0.59055118110236227" bottom="0.78740157480314965" header="0.39370078740157483" footer="0.59055118110236227"/>
  <pageSetup paperSize="9" scale="91" firstPageNumber="2" orientation="portrait" r:id="rId1"/>
  <headerFooter alignWithMargins="0">
    <oddFooter>&amp;L&amp;8&amp;F&amp;R&amp;8&amp;A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35F8-96E2-488A-9C31-B594B47A65CF}">
  <sheetPr>
    <pageSetUpPr fitToPage="1"/>
  </sheetPr>
  <dimension ref="A2:H274"/>
  <sheetViews>
    <sheetView view="pageBreakPreview" zoomScaleNormal="100" zoomScaleSheetLayoutView="100" workbookViewId="0"/>
  </sheetViews>
  <sheetFormatPr defaultColWidth="11.08984375" defaultRowHeight="12" customHeight="1" x14ac:dyDescent="0.25"/>
  <cols>
    <col min="1" max="1" width="7.54296875" style="11" customWidth="1"/>
    <col min="2" max="3" width="3.6328125" style="11" customWidth="1"/>
    <col min="4" max="4" width="26.6328125" style="11" customWidth="1"/>
    <col min="5" max="5" width="6.81640625" style="13" customWidth="1"/>
    <col min="6" max="6" width="11.453125" style="12" bestFit="1" customWidth="1"/>
    <col min="7" max="7" width="11.90625" style="2" bestFit="1" customWidth="1"/>
    <col min="8" max="8" width="13.08984375" style="57" customWidth="1"/>
    <col min="9" max="16384" width="11.08984375" style="11"/>
  </cols>
  <sheetData>
    <row r="2" spans="1:8" ht="12" customHeight="1" x14ac:dyDescent="0.25">
      <c r="A2" s="71" t="str">
        <f>'BoQ TOC'!A40</f>
        <v>SCHEDULE 2:  NORMAL SERVICES . . . . . . . . . . . . . . . . . . . . . . . . . . . . . . . . . . . . . . . . . . . . . . . . . . . . . . . .</v>
      </c>
      <c r="H2" s="173"/>
    </row>
    <row r="3" spans="1:8" ht="12" customHeight="1" x14ac:dyDescent="0.25">
      <c r="A3" s="172"/>
    </row>
    <row r="4" spans="1:8" s="195" customFormat="1" ht="15.6" customHeight="1" x14ac:dyDescent="0.3">
      <c r="A4" s="393" t="s">
        <v>168</v>
      </c>
      <c r="B4" s="422" t="s">
        <v>8</v>
      </c>
      <c r="C4" s="422"/>
      <c r="D4" s="422"/>
      <c r="E4" s="393" t="s">
        <v>9</v>
      </c>
      <c r="F4" s="393" t="s">
        <v>169</v>
      </c>
      <c r="G4" s="336" t="s">
        <v>11</v>
      </c>
      <c r="H4" s="337" t="s">
        <v>12</v>
      </c>
    </row>
    <row r="5" spans="1:8" s="196" customFormat="1" ht="121.2" customHeight="1" x14ac:dyDescent="0.25">
      <c r="A5" s="338"/>
      <c r="B5" s="423" t="s">
        <v>247</v>
      </c>
      <c r="C5" s="423"/>
      <c r="D5" s="423"/>
      <c r="E5" s="339" t="s">
        <v>193</v>
      </c>
      <c r="F5" s="340">
        <v>83139543.069999993</v>
      </c>
      <c r="G5" s="341"/>
      <c r="H5" s="342">
        <f>F5*G5</f>
        <v>0</v>
      </c>
    </row>
    <row r="6" spans="1:8" s="195" customFormat="1" ht="28.5" customHeight="1" x14ac:dyDescent="0.3">
      <c r="A6" s="343"/>
      <c r="B6" s="424" t="s">
        <v>171</v>
      </c>
      <c r="C6" s="425"/>
      <c r="D6" s="426"/>
      <c r="E6" s="344"/>
      <c r="F6" s="344"/>
      <c r="G6" s="345"/>
      <c r="H6" s="346">
        <f>SUM(H5)</f>
        <v>0</v>
      </c>
    </row>
    <row r="7" spans="1:8" s="195" customFormat="1" ht="28.5" customHeight="1" x14ac:dyDescent="0.3">
      <c r="A7" s="347"/>
      <c r="B7" s="448" t="s">
        <v>194</v>
      </c>
      <c r="C7" s="449"/>
      <c r="D7" s="450"/>
      <c r="E7" s="348" t="s">
        <v>14</v>
      </c>
      <c r="F7" s="349"/>
      <c r="G7" s="350"/>
      <c r="H7" s="351">
        <f>F7*G7</f>
        <v>0</v>
      </c>
    </row>
    <row r="8" spans="1:8" s="195" customFormat="1" ht="28.5" customHeight="1" x14ac:dyDescent="0.3">
      <c r="A8" s="343"/>
      <c r="B8" s="424" t="s">
        <v>195</v>
      </c>
      <c r="C8" s="425"/>
      <c r="D8" s="426"/>
      <c r="E8" s="343"/>
      <c r="F8" s="343"/>
      <c r="G8" s="343"/>
      <c r="H8" s="352">
        <f>H6-H7</f>
        <v>0</v>
      </c>
    </row>
    <row r="9" spans="1:8" s="195" customFormat="1" ht="28.5" customHeight="1" x14ac:dyDescent="0.3">
      <c r="A9" s="353" t="s">
        <v>168</v>
      </c>
      <c r="B9" s="436" t="s">
        <v>8</v>
      </c>
      <c r="C9" s="431"/>
      <c r="D9" s="432"/>
      <c r="E9" s="354" t="s">
        <v>9</v>
      </c>
      <c r="F9" s="354" t="s">
        <v>169</v>
      </c>
      <c r="G9" s="354" t="s">
        <v>11</v>
      </c>
      <c r="H9" s="354" t="s">
        <v>12</v>
      </c>
    </row>
    <row r="10" spans="1:8" s="195" customFormat="1" ht="28.5" customHeight="1" x14ac:dyDescent="0.3">
      <c r="A10" s="392"/>
      <c r="B10" s="459" t="s">
        <v>187</v>
      </c>
      <c r="C10" s="460"/>
      <c r="D10" s="460"/>
      <c r="E10" s="460"/>
      <c r="F10" s="460"/>
      <c r="G10" s="460"/>
      <c r="H10" s="461"/>
    </row>
    <row r="11" spans="1:8" s="195" customFormat="1" ht="28.5" customHeight="1" x14ac:dyDescent="0.3">
      <c r="A11" s="454"/>
      <c r="B11" s="436" t="s">
        <v>186</v>
      </c>
      <c r="C11" s="437"/>
      <c r="D11" s="438"/>
      <c r="E11" s="348" t="s">
        <v>14</v>
      </c>
      <c r="F11" s="348">
        <v>5</v>
      </c>
      <c r="G11" s="349">
        <f>H8</f>
        <v>0</v>
      </c>
      <c r="H11" s="356">
        <f>F11%*G11</f>
        <v>0</v>
      </c>
    </row>
    <row r="12" spans="1:8" s="195" customFormat="1" ht="38.25" customHeight="1" x14ac:dyDescent="0.3">
      <c r="A12" s="455"/>
      <c r="B12" s="436" t="s">
        <v>116</v>
      </c>
      <c r="C12" s="437"/>
      <c r="D12" s="438"/>
      <c r="E12" s="348"/>
      <c r="F12" s="348"/>
      <c r="G12" s="354"/>
      <c r="H12" s="354"/>
    </row>
    <row r="13" spans="1:8" s="195" customFormat="1" ht="28.5" customHeight="1" x14ac:dyDescent="0.3">
      <c r="A13" s="454"/>
      <c r="B13" s="439" t="s">
        <v>188</v>
      </c>
      <c r="C13" s="440"/>
      <c r="D13" s="441"/>
      <c r="E13" s="348" t="s">
        <v>14</v>
      </c>
      <c r="F13" s="348">
        <v>25</v>
      </c>
      <c r="G13" s="349">
        <f>H8</f>
        <v>0</v>
      </c>
      <c r="H13" s="356">
        <f>F13%*G13</f>
        <v>0</v>
      </c>
    </row>
    <row r="14" spans="1:8" s="195" customFormat="1" ht="39" customHeight="1" x14ac:dyDescent="0.3">
      <c r="A14" s="455"/>
      <c r="B14" s="451" t="s">
        <v>117</v>
      </c>
      <c r="C14" s="452"/>
      <c r="D14" s="453"/>
      <c r="E14" s="348"/>
      <c r="F14" s="348"/>
      <c r="G14" s="354"/>
      <c r="H14" s="354"/>
    </row>
    <row r="15" spans="1:8" s="195" customFormat="1" ht="28.5" customHeight="1" x14ac:dyDescent="0.3">
      <c r="A15" s="454"/>
      <c r="B15" s="439" t="s">
        <v>189</v>
      </c>
      <c r="C15" s="440"/>
      <c r="D15" s="441"/>
      <c r="E15" s="348" t="s">
        <v>14</v>
      </c>
      <c r="F15" s="348">
        <v>25</v>
      </c>
      <c r="G15" s="349">
        <f>H8</f>
        <v>0</v>
      </c>
      <c r="H15" s="356">
        <f>F15%*G15</f>
        <v>0</v>
      </c>
    </row>
    <row r="16" spans="1:8" s="195" customFormat="1" ht="38.25" customHeight="1" x14ac:dyDescent="0.3">
      <c r="A16" s="455"/>
      <c r="B16" s="442" t="s">
        <v>118</v>
      </c>
      <c r="C16" s="443"/>
      <c r="D16" s="444"/>
      <c r="E16" s="348"/>
      <c r="F16" s="348"/>
      <c r="G16" s="354"/>
      <c r="H16" s="354"/>
    </row>
    <row r="17" spans="1:8" s="195" customFormat="1" ht="28.5" customHeight="1" x14ac:dyDescent="0.3">
      <c r="A17" s="454"/>
      <c r="B17" s="445" t="s">
        <v>190</v>
      </c>
      <c r="C17" s="446"/>
      <c r="D17" s="447"/>
      <c r="E17" s="348" t="s">
        <v>14</v>
      </c>
      <c r="F17" s="348">
        <v>15</v>
      </c>
      <c r="G17" s="349">
        <f>H8</f>
        <v>0</v>
      </c>
      <c r="H17" s="356">
        <f>F17%*G17</f>
        <v>0</v>
      </c>
    </row>
    <row r="18" spans="1:8" s="195" customFormat="1" ht="38.25" customHeight="1" x14ac:dyDescent="0.3">
      <c r="A18" s="455"/>
      <c r="B18" s="442" t="s">
        <v>119</v>
      </c>
      <c r="C18" s="443"/>
      <c r="D18" s="444"/>
      <c r="E18" s="348"/>
      <c r="F18" s="348"/>
      <c r="G18" s="356"/>
      <c r="H18" s="354"/>
    </row>
    <row r="19" spans="1:8" s="195" customFormat="1" ht="28.5" customHeight="1" x14ac:dyDescent="0.3">
      <c r="A19" s="454"/>
      <c r="B19" s="445" t="s">
        <v>191</v>
      </c>
      <c r="C19" s="446"/>
      <c r="D19" s="447"/>
      <c r="E19" s="348" t="s">
        <v>14</v>
      </c>
      <c r="F19" s="348">
        <v>25</v>
      </c>
      <c r="G19" s="349">
        <f>H8</f>
        <v>0</v>
      </c>
      <c r="H19" s="356">
        <f>F19%*G19</f>
        <v>0</v>
      </c>
    </row>
    <row r="20" spans="1:8" s="195" customFormat="1" ht="38.25" customHeight="1" x14ac:dyDescent="0.3">
      <c r="A20" s="455"/>
      <c r="B20" s="442" t="s">
        <v>248</v>
      </c>
      <c r="C20" s="443"/>
      <c r="D20" s="444"/>
      <c r="E20" s="348"/>
      <c r="F20" s="348"/>
      <c r="G20" s="354"/>
      <c r="H20" s="354"/>
    </row>
    <row r="21" spans="1:8" s="195" customFormat="1" ht="28.5" customHeight="1" x14ac:dyDescent="0.3">
      <c r="A21" s="454"/>
      <c r="B21" s="445" t="s">
        <v>192</v>
      </c>
      <c r="C21" s="446"/>
      <c r="D21" s="447"/>
      <c r="E21" s="348" t="s">
        <v>14</v>
      </c>
      <c r="F21" s="348">
        <v>5</v>
      </c>
      <c r="G21" s="349">
        <f>H8</f>
        <v>0</v>
      </c>
      <c r="H21" s="356">
        <f>F21%*G21</f>
        <v>0</v>
      </c>
    </row>
    <row r="22" spans="1:8" s="195" customFormat="1" ht="37.5" customHeight="1" x14ac:dyDescent="0.3">
      <c r="A22" s="455"/>
      <c r="B22" s="451" t="s">
        <v>249</v>
      </c>
      <c r="C22" s="452"/>
      <c r="D22" s="453"/>
      <c r="E22" s="348"/>
      <c r="F22" s="348"/>
      <c r="G22" s="354"/>
      <c r="H22" s="354"/>
    </row>
    <row r="23" spans="1:8" s="195" customFormat="1" ht="28.5" customHeight="1" x14ac:dyDescent="0.3">
      <c r="A23" s="357"/>
      <c r="B23" s="456" t="s">
        <v>250</v>
      </c>
      <c r="C23" s="457"/>
      <c r="D23" s="457"/>
      <c r="E23" s="458"/>
      <c r="F23" s="354"/>
      <c r="G23" s="354"/>
      <c r="H23" s="354"/>
    </row>
    <row r="24" spans="1:8" s="195" customFormat="1" ht="18.75" customHeight="1" x14ac:dyDescent="0.3">
      <c r="A24" s="357"/>
      <c r="B24" s="424" t="s">
        <v>196</v>
      </c>
      <c r="C24" s="425"/>
      <c r="D24" s="426"/>
      <c r="E24" s="358"/>
      <c r="F24" s="354">
        <f>SUM(F11:F23)</f>
        <v>100</v>
      </c>
      <c r="G24" s="349">
        <f>H8</f>
        <v>0</v>
      </c>
      <c r="H24" s="356">
        <f>SUM(H11:H23)</f>
        <v>0</v>
      </c>
    </row>
    <row r="25" spans="1:8" s="195" customFormat="1" ht="28.5" customHeight="1" x14ac:dyDescent="0.3">
      <c r="A25" s="357"/>
      <c r="B25" s="430"/>
      <c r="C25" s="431"/>
      <c r="D25" s="432"/>
      <c r="E25" s="357"/>
      <c r="F25" s="357"/>
      <c r="G25" s="357"/>
      <c r="H25" s="357"/>
    </row>
    <row r="26" spans="1:8" ht="12" customHeight="1" x14ac:dyDescent="0.25">
      <c r="A26" s="235"/>
      <c r="B26" s="235"/>
      <c r="C26" s="235"/>
      <c r="D26" s="359"/>
      <c r="E26" s="360"/>
      <c r="F26" s="361"/>
      <c r="G26" s="362"/>
      <c r="H26" s="363"/>
    </row>
    <row r="27" spans="1:8" ht="12" customHeight="1" x14ac:dyDescent="0.25">
      <c r="A27" s="364"/>
      <c r="B27" s="365"/>
      <c r="C27" s="366"/>
      <c r="D27" s="367"/>
      <c r="E27" s="364"/>
      <c r="F27" s="368"/>
      <c r="G27" s="369"/>
      <c r="H27" s="370"/>
    </row>
    <row r="28" spans="1:8" ht="12" customHeight="1" x14ac:dyDescent="0.25">
      <c r="A28" s="174" t="s">
        <v>7</v>
      </c>
      <c r="B28" s="433" t="s">
        <v>8</v>
      </c>
      <c r="C28" s="434"/>
      <c r="D28" s="435"/>
      <c r="E28" s="174" t="s">
        <v>9</v>
      </c>
      <c r="F28" s="371" t="s">
        <v>10</v>
      </c>
      <c r="G28" s="372" t="s">
        <v>11</v>
      </c>
      <c r="H28" s="373" t="s">
        <v>12</v>
      </c>
    </row>
    <row r="29" spans="1:8" ht="12" customHeight="1" x14ac:dyDescent="0.25">
      <c r="A29" s="174" t="s">
        <v>13</v>
      </c>
      <c r="B29" s="395"/>
      <c r="C29" s="396"/>
      <c r="D29" s="374"/>
      <c r="E29" s="375"/>
      <c r="F29" s="376"/>
      <c r="G29" s="377"/>
      <c r="H29" s="378"/>
    </row>
    <row r="30" spans="1:8" ht="12" customHeight="1" x14ac:dyDescent="0.25">
      <c r="A30" s="379"/>
      <c r="B30" s="380"/>
      <c r="C30" s="360"/>
      <c r="D30" s="381"/>
      <c r="E30" s="379"/>
      <c r="F30" s="382"/>
      <c r="G30" s="383"/>
      <c r="H30" s="384"/>
    </row>
    <row r="31" spans="1:8" ht="12" customHeight="1" x14ac:dyDescent="0.25">
      <c r="A31" s="385"/>
      <c r="B31" s="247"/>
      <c r="C31" s="248"/>
      <c r="D31" s="249"/>
      <c r="E31" s="364"/>
      <c r="F31" s="368"/>
      <c r="G31" s="386"/>
      <c r="H31" s="39">
        <f>IF(AND(NOT(ISBLANK($E31)),NOT(ISNUMBER($F31))),"Rate only",$F31*G31)</f>
        <v>0</v>
      </c>
    </row>
    <row r="32" spans="1:8" ht="12" customHeight="1" x14ac:dyDescent="0.25">
      <c r="A32" s="125"/>
      <c r="B32" s="67" t="str">
        <f>LEFT(_110Lhead,(FIND(" . ",_110Lhead)-1))</f>
        <v>STAGE 1:  INCEPTION</v>
      </c>
      <c r="C32" s="61"/>
      <c r="D32" s="374"/>
      <c r="E32" s="375"/>
      <c r="F32" s="376"/>
      <c r="G32" s="387"/>
      <c r="H32" s="39"/>
    </row>
    <row r="33" spans="1:8" ht="12" customHeight="1" x14ac:dyDescent="0.25">
      <c r="A33" s="145"/>
      <c r="B33" s="79"/>
      <c r="C33" s="143"/>
      <c r="D33" s="81"/>
      <c r="E33" s="82"/>
      <c r="F33" s="60"/>
      <c r="G33" s="136"/>
      <c r="H33" s="39"/>
    </row>
    <row r="34" spans="1:8" ht="12" customHeight="1" x14ac:dyDescent="0.3">
      <c r="A34" s="126"/>
      <c r="B34" s="143"/>
      <c r="C34" s="143"/>
      <c r="D34" s="144"/>
      <c r="E34" s="59"/>
      <c r="F34" s="60"/>
      <c r="G34" s="136"/>
      <c r="H34" s="39"/>
    </row>
    <row r="35" spans="1:8" ht="12" customHeight="1" x14ac:dyDescent="0.3">
      <c r="A35" s="126"/>
      <c r="B35" s="143" t="s">
        <v>18</v>
      </c>
      <c r="C35" s="143"/>
      <c r="D35" s="144"/>
      <c r="E35" s="59" t="s">
        <v>16</v>
      </c>
      <c r="F35" s="60">
        <v>1</v>
      </c>
      <c r="G35" s="388">
        <f>H11/5</f>
        <v>0</v>
      </c>
      <c r="H35" s="39">
        <f>F35*G35</f>
        <v>0</v>
      </c>
    </row>
    <row r="36" spans="1:8" ht="12" customHeight="1" x14ac:dyDescent="0.3">
      <c r="A36" s="145"/>
      <c r="B36" s="79"/>
      <c r="C36" s="143"/>
      <c r="D36" s="144"/>
      <c r="E36" s="59"/>
      <c r="F36" s="60"/>
      <c r="G36" s="136"/>
      <c r="H36" s="39"/>
    </row>
    <row r="37" spans="1:8" ht="12" customHeight="1" x14ac:dyDescent="0.3">
      <c r="A37" s="126"/>
      <c r="B37" s="143"/>
      <c r="C37" s="143"/>
      <c r="D37" s="144"/>
      <c r="E37" s="59"/>
      <c r="F37" s="60"/>
      <c r="G37" s="136"/>
      <c r="H37" s="39"/>
    </row>
    <row r="38" spans="1:8" ht="12" customHeight="1" x14ac:dyDescent="0.3">
      <c r="A38" s="126"/>
      <c r="B38" s="143" t="s">
        <v>19</v>
      </c>
      <c r="C38" s="143"/>
      <c r="D38" s="144"/>
      <c r="E38" s="59" t="s">
        <v>16</v>
      </c>
      <c r="F38" s="60">
        <v>1</v>
      </c>
      <c r="G38" s="388">
        <f>H11/5</f>
        <v>0</v>
      </c>
      <c r="H38" s="39">
        <f>F38*G38</f>
        <v>0</v>
      </c>
    </row>
    <row r="39" spans="1:8" ht="12" customHeight="1" x14ac:dyDescent="0.3">
      <c r="A39" s="145"/>
      <c r="B39" s="79"/>
      <c r="C39" s="143"/>
      <c r="D39" s="144"/>
      <c r="E39" s="59"/>
      <c r="F39" s="60"/>
      <c r="G39" s="136"/>
      <c r="H39" s="39"/>
    </row>
    <row r="40" spans="1:8" ht="12" customHeight="1" x14ac:dyDescent="0.3">
      <c r="A40" s="126"/>
      <c r="B40" s="143"/>
      <c r="C40" s="143"/>
      <c r="D40" s="144"/>
      <c r="E40" s="59"/>
      <c r="F40" s="60"/>
      <c r="G40" s="136"/>
      <c r="H40" s="39"/>
    </row>
    <row r="41" spans="1:8" ht="12" customHeight="1" x14ac:dyDescent="0.3">
      <c r="A41" s="126"/>
      <c r="B41" s="143" t="s">
        <v>17</v>
      </c>
      <c r="C41" s="143"/>
      <c r="D41" s="144"/>
      <c r="E41" s="59" t="s">
        <v>16</v>
      </c>
      <c r="F41" s="60">
        <v>1</v>
      </c>
      <c r="G41" s="388">
        <f>H11/5</f>
        <v>0</v>
      </c>
      <c r="H41" s="39">
        <f>F41*G41</f>
        <v>0</v>
      </c>
    </row>
    <row r="42" spans="1:8" ht="12" customHeight="1" x14ac:dyDescent="0.3">
      <c r="A42" s="145"/>
      <c r="B42" s="143" t="s">
        <v>20</v>
      </c>
      <c r="C42" s="143"/>
      <c r="D42" s="144"/>
      <c r="E42" s="59"/>
      <c r="F42" s="60"/>
      <c r="G42" s="136"/>
      <c r="H42" s="39"/>
    </row>
    <row r="43" spans="1:8" ht="12" customHeight="1" x14ac:dyDescent="0.25">
      <c r="A43" s="145"/>
      <c r="B43" s="79"/>
      <c r="C43" s="143"/>
      <c r="D43" s="144"/>
      <c r="E43" s="82"/>
      <c r="F43" s="60"/>
      <c r="G43" s="136"/>
      <c r="H43" s="39"/>
    </row>
    <row r="44" spans="1:8" ht="12" customHeight="1" x14ac:dyDescent="0.3">
      <c r="A44" s="126"/>
      <c r="B44" s="143"/>
      <c r="C44" s="143"/>
      <c r="D44" s="144"/>
      <c r="E44" s="59"/>
      <c r="F44" s="60"/>
      <c r="G44" s="136"/>
      <c r="H44" s="39"/>
    </row>
    <row r="45" spans="1:8" ht="12" customHeight="1" x14ac:dyDescent="0.3">
      <c r="A45" s="126"/>
      <c r="B45" s="143" t="s">
        <v>22</v>
      </c>
      <c r="C45" s="143"/>
      <c r="D45" s="144"/>
      <c r="E45" s="59" t="s">
        <v>16</v>
      </c>
      <c r="F45" s="60">
        <v>1</v>
      </c>
      <c r="G45" s="388">
        <f>H11/5</f>
        <v>0</v>
      </c>
      <c r="H45" s="39">
        <f>F45*G45</f>
        <v>0</v>
      </c>
    </row>
    <row r="46" spans="1:8" ht="12" customHeight="1" x14ac:dyDescent="0.25">
      <c r="A46" s="145"/>
      <c r="B46" s="143" t="s">
        <v>23</v>
      </c>
      <c r="C46" s="143"/>
      <c r="D46" s="144"/>
      <c r="E46" s="82"/>
      <c r="F46" s="60"/>
      <c r="G46" s="136"/>
      <c r="H46" s="39"/>
    </row>
    <row r="47" spans="1:8" ht="12" customHeight="1" x14ac:dyDescent="0.25">
      <c r="A47" s="145"/>
      <c r="B47" s="143"/>
      <c r="C47" s="143"/>
      <c r="D47" s="144"/>
      <c r="E47" s="82"/>
      <c r="F47" s="60"/>
      <c r="G47" s="136"/>
      <c r="H47" s="39"/>
    </row>
    <row r="48" spans="1:8" ht="12" customHeight="1" x14ac:dyDescent="0.3">
      <c r="A48" s="126"/>
      <c r="B48" s="143"/>
      <c r="C48" s="143"/>
      <c r="D48" s="144"/>
      <c r="E48" s="59"/>
      <c r="F48" s="60"/>
      <c r="G48" s="136"/>
      <c r="H48" s="39"/>
    </row>
    <row r="49" spans="1:8" ht="12" customHeight="1" x14ac:dyDescent="0.3">
      <c r="A49" s="126"/>
      <c r="B49" s="143" t="s">
        <v>21</v>
      </c>
      <c r="C49" s="143"/>
      <c r="D49" s="144"/>
      <c r="E49" s="59" t="s">
        <v>16</v>
      </c>
      <c r="F49" s="60">
        <v>1</v>
      </c>
      <c r="G49" s="388">
        <f>H11/5</f>
        <v>0</v>
      </c>
      <c r="H49" s="39">
        <f>F49*G49</f>
        <v>0</v>
      </c>
    </row>
    <row r="50" spans="1:8" ht="12" customHeight="1" x14ac:dyDescent="0.3">
      <c r="A50" s="126"/>
      <c r="B50" s="79"/>
      <c r="C50" s="143"/>
      <c r="D50" s="143"/>
      <c r="E50" s="59"/>
      <c r="F50" s="60"/>
      <c r="G50" s="389"/>
      <c r="H50" s="39"/>
    </row>
    <row r="51" spans="1:8" ht="12" customHeight="1" x14ac:dyDescent="0.25">
      <c r="A51" s="145"/>
      <c r="B51" s="427" t="s">
        <v>116</v>
      </c>
      <c r="C51" s="428"/>
      <c r="D51" s="429"/>
      <c r="E51" s="76"/>
      <c r="F51" s="58"/>
      <c r="G51" s="135"/>
      <c r="H51" s="39"/>
    </row>
    <row r="52" spans="1:8" ht="12" customHeight="1" x14ac:dyDescent="0.25">
      <c r="A52" s="126"/>
      <c r="B52" s="427"/>
      <c r="C52" s="428"/>
      <c r="D52" s="429"/>
      <c r="E52" s="76"/>
      <c r="F52" s="58"/>
      <c r="G52" s="135"/>
      <c r="H52" s="39"/>
    </row>
    <row r="53" spans="1:8" ht="12" customHeight="1" x14ac:dyDescent="0.25">
      <c r="A53" s="127"/>
      <c r="B53" s="427"/>
      <c r="C53" s="428"/>
      <c r="D53" s="429"/>
      <c r="E53" s="76"/>
      <c r="F53" s="58"/>
      <c r="G53" s="135"/>
      <c r="H53" s="39"/>
    </row>
    <row r="54" spans="1:8" ht="12" customHeight="1" x14ac:dyDescent="0.25">
      <c r="A54" s="145"/>
      <c r="B54" s="427"/>
      <c r="C54" s="428"/>
      <c r="D54" s="429"/>
      <c r="E54" s="106"/>
      <c r="F54" s="123"/>
      <c r="G54" s="137"/>
      <c r="H54" s="39"/>
    </row>
    <row r="55" spans="1:8" ht="12" customHeight="1" x14ac:dyDescent="0.3">
      <c r="A55" s="126"/>
      <c r="B55" s="79"/>
      <c r="C55" s="143"/>
      <c r="D55" s="144"/>
      <c r="E55" s="59"/>
      <c r="F55" s="58"/>
      <c r="G55" s="135"/>
      <c r="H55" s="39"/>
    </row>
    <row r="56" spans="1:8" ht="12" customHeight="1" x14ac:dyDescent="0.3">
      <c r="A56" s="126"/>
      <c r="B56" s="79"/>
      <c r="C56" s="143"/>
      <c r="D56" s="143"/>
      <c r="E56" s="59"/>
      <c r="F56" s="58"/>
      <c r="G56" s="137"/>
      <c r="H56" s="39"/>
    </row>
    <row r="57" spans="1:8" ht="12" customHeight="1" x14ac:dyDescent="0.25">
      <c r="A57" s="40"/>
      <c r="B57" s="43"/>
      <c r="C57" s="41"/>
      <c r="D57" s="42"/>
      <c r="E57" s="29"/>
      <c r="F57" s="104"/>
      <c r="G57" s="138"/>
      <c r="H57" s="39"/>
    </row>
    <row r="58" spans="1:8" ht="12" customHeight="1" x14ac:dyDescent="0.25">
      <c r="A58" s="35"/>
      <c r="B58" s="36"/>
      <c r="C58" s="37"/>
      <c r="D58" s="37"/>
      <c r="E58" s="20"/>
      <c r="F58" s="99"/>
      <c r="G58" s="9"/>
      <c r="H58" s="54"/>
    </row>
    <row r="59" spans="1:8" s="71" customFormat="1" ht="12" customHeight="1" x14ac:dyDescent="0.25">
      <c r="A59" s="174"/>
      <c r="B59" s="69" t="s">
        <v>88</v>
      </c>
      <c r="C59" s="147"/>
      <c r="D59" s="147"/>
      <c r="E59" s="396"/>
      <c r="F59" s="176"/>
      <c r="G59" s="177"/>
      <c r="H59" s="178">
        <f>SUM(H35:H50)</f>
        <v>0</v>
      </c>
    </row>
    <row r="60" spans="1:8" ht="12" customHeight="1" x14ac:dyDescent="0.25">
      <c r="A60" s="102"/>
      <c r="B60" s="103"/>
      <c r="C60" s="15"/>
      <c r="D60" s="15"/>
      <c r="E60" s="16"/>
      <c r="F60" s="17"/>
      <c r="G60" s="10"/>
      <c r="H60" s="56"/>
    </row>
    <row r="63" spans="1:8" ht="12" customHeight="1" x14ac:dyDescent="0.25">
      <c r="A63" s="71" t="str">
        <f>_100head</f>
        <v>SCHEDULE 2:  NORMAL SERVICES . . . . . . . . . . . . . . . . . . . . . . . . . . . . . . . . . . . . . . . . . . . . . . . . . . . . . . . .</v>
      </c>
      <c r="H63" s="173"/>
    </row>
    <row r="64" spans="1:8" ht="12" customHeight="1" x14ac:dyDescent="0.25">
      <c r="A64" s="172" t="str">
        <f>_120shead&amp;": "&amp;LEFT(_120Lhead,(FIND(" . ",_120Lhead)-1))</f>
        <v>C3.3: STAGE 2:  CONCEPT AND VIABILITY (PRELIMINARY DESIGN)</v>
      </c>
      <c r="H64" s="159"/>
    </row>
    <row r="65" spans="1:8" ht="12" customHeight="1" x14ac:dyDescent="0.25">
      <c r="A65" s="14"/>
      <c r="B65" s="14"/>
      <c r="C65" s="14"/>
      <c r="D65" s="15"/>
      <c r="E65" s="16"/>
      <c r="F65" s="17"/>
      <c r="G65" s="3"/>
      <c r="H65" s="53"/>
    </row>
    <row r="66" spans="1:8" ht="12" customHeight="1" x14ac:dyDescent="0.25">
      <c r="A66" s="18"/>
      <c r="B66" s="19"/>
      <c r="C66" s="20"/>
      <c r="D66" s="21"/>
      <c r="E66" s="18"/>
      <c r="F66" s="22"/>
      <c r="G66" s="6"/>
      <c r="H66" s="54"/>
    </row>
    <row r="67" spans="1:8" ht="12" customHeight="1" x14ac:dyDescent="0.25">
      <c r="A67" s="23" t="s">
        <v>7</v>
      </c>
      <c r="B67" s="24" t="s">
        <v>8</v>
      </c>
      <c r="C67" s="25"/>
      <c r="D67" s="26"/>
      <c r="E67" s="23" t="s">
        <v>9</v>
      </c>
      <c r="F67" s="27" t="s">
        <v>10</v>
      </c>
      <c r="G67" s="4" t="s">
        <v>11</v>
      </c>
      <c r="H67" s="70" t="s">
        <v>12</v>
      </c>
    </row>
    <row r="68" spans="1:8" ht="12" customHeight="1" x14ac:dyDescent="0.25">
      <c r="A68" s="23" t="s">
        <v>13</v>
      </c>
      <c r="B68" s="121"/>
      <c r="C68" s="122"/>
      <c r="D68" s="28"/>
      <c r="E68" s="29"/>
      <c r="F68" s="30"/>
      <c r="G68" s="5"/>
      <c r="H68" s="55"/>
    </row>
    <row r="69" spans="1:8" ht="12" customHeight="1" x14ac:dyDescent="0.25">
      <c r="A69" s="31"/>
      <c r="B69" s="32"/>
      <c r="C69" s="16"/>
      <c r="D69" s="33"/>
      <c r="E69" s="31"/>
      <c r="F69" s="34"/>
      <c r="G69" s="7"/>
      <c r="H69" s="56"/>
    </row>
    <row r="70" spans="1:8" ht="12" customHeight="1" x14ac:dyDescent="0.25">
      <c r="A70" s="145"/>
      <c r="B70" s="79"/>
      <c r="C70" s="143"/>
      <c r="D70" s="144"/>
      <c r="E70" s="76"/>
      <c r="F70" s="58"/>
      <c r="G70" s="135"/>
      <c r="H70" s="39"/>
    </row>
    <row r="71" spans="1:8" ht="12" customHeight="1" x14ac:dyDescent="0.25">
      <c r="A71" s="145"/>
      <c r="B71" s="79"/>
      <c r="C71" s="143"/>
      <c r="D71" s="144"/>
      <c r="E71" s="76"/>
      <c r="F71" s="58"/>
      <c r="G71" s="135"/>
      <c r="H71" s="39"/>
    </row>
    <row r="72" spans="1:8" ht="12" customHeight="1" x14ac:dyDescent="0.25">
      <c r="A72" s="126"/>
      <c r="B72" s="160" t="s">
        <v>83</v>
      </c>
      <c r="C72" s="161"/>
      <c r="D72" s="162"/>
      <c r="E72" s="76"/>
      <c r="F72" s="58"/>
      <c r="G72" s="137"/>
      <c r="H72" s="39">
        <f>IF(AND(NOT(ISBLANK($E76)),NOT(ISNUMBER($F76))),"Rate only",$F76*G72)</f>
        <v>0</v>
      </c>
    </row>
    <row r="73" spans="1:8" ht="12" customHeight="1" x14ac:dyDescent="0.25">
      <c r="A73" s="127"/>
      <c r="B73" s="160" t="s">
        <v>72</v>
      </c>
      <c r="C73" s="161"/>
      <c r="D73" s="162"/>
      <c r="E73" s="76"/>
      <c r="F73" s="58"/>
      <c r="G73" s="137"/>
      <c r="H73" s="39">
        <f>IF(AND(NOT(ISBLANK($E77)),NOT(ISNUMBER($F77))),"Rate only",$F77*G73)</f>
        <v>0</v>
      </c>
    </row>
    <row r="74" spans="1:8" ht="12" customHeight="1" x14ac:dyDescent="0.25">
      <c r="A74" s="145"/>
      <c r="B74" s="79"/>
      <c r="C74" s="143"/>
      <c r="D74" s="143"/>
      <c r="E74" s="106"/>
      <c r="F74" s="123"/>
      <c r="G74" s="135"/>
      <c r="H74" s="39">
        <f>IF(AND(NOT(ISBLANK($E78)),NOT(ISNUMBER($F78))),"Rate only",$F78*G74)</f>
        <v>0</v>
      </c>
    </row>
    <row r="75" spans="1:8" ht="12" customHeight="1" x14ac:dyDescent="0.3">
      <c r="A75" s="126"/>
      <c r="B75" s="79"/>
      <c r="C75" s="143"/>
      <c r="D75" s="144"/>
      <c r="E75" s="59"/>
      <c r="F75" s="58"/>
      <c r="G75" s="137"/>
      <c r="H75" s="39">
        <f>IF(AND(NOT(ISBLANK($E79)),NOT(ISNUMBER($F79))),"Rate only",$F79*G75)</f>
        <v>0</v>
      </c>
    </row>
    <row r="76" spans="1:8" ht="12" customHeight="1" x14ac:dyDescent="0.3">
      <c r="A76" s="126"/>
      <c r="B76" s="79" t="s">
        <v>24</v>
      </c>
      <c r="C76" s="143"/>
      <c r="D76" s="143"/>
      <c r="E76" s="59" t="s">
        <v>16</v>
      </c>
      <c r="F76" s="58">
        <v>1</v>
      </c>
      <c r="G76" s="283">
        <f>H13/5</f>
        <v>0</v>
      </c>
      <c r="H76" s="39">
        <f>F76*G76</f>
        <v>0</v>
      </c>
    </row>
    <row r="77" spans="1:8" ht="12" customHeight="1" x14ac:dyDescent="0.3">
      <c r="A77" s="126"/>
      <c r="B77" s="79"/>
      <c r="C77" s="143"/>
      <c r="D77" s="143"/>
      <c r="E77" s="59"/>
      <c r="F77" s="58"/>
      <c r="G77" s="283"/>
      <c r="H77" s="39"/>
    </row>
    <row r="78" spans="1:8" ht="12" customHeight="1" x14ac:dyDescent="0.25">
      <c r="A78" s="146"/>
      <c r="B78" s="79"/>
      <c r="C78" s="143"/>
      <c r="D78" s="144"/>
      <c r="E78" s="76"/>
      <c r="F78" s="58"/>
      <c r="G78" s="283"/>
      <c r="H78" s="39"/>
    </row>
    <row r="79" spans="1:8" ht="12" customHeight="1" x14ac:dyDescent="0.3">
      <c r="A79" s="126"/>
      <c r="B79" s="79" t="s">
        <v>25</v>
      </c>
      <c r="C79" s="143"/>
      <c r="D79" s="143"/>
      <c r="E79" s="59" t="s">
        <v>16</v>
      </c>
      <c r="F79" s="58">
        <v>1</v>
      </c>
      <c r="G79" s="283">
        <f>H13/5</f>
        <v>0</v>
      </c>
      <c r="H79" s="39">
        <f>F79*G79</f>
        <v>0</v>
      </c>
    </row>
    <row r="80" spans="1:8" ht="12" customHeight="1" x14ac:dyDescent="0.25">
      <c r="A80" s="145"/>
      <c r="B80" s="79" t="s">
        <v>26</v>
      </c>
      <c r="C80" s="143"/>
      <c r="D80" s="143"/>
      <c r="E80" s="76"/>
      <c r="F80" s="58"/>
      <c r="G80" s="283"/>
      <c r="H80" s="39"/>
    </row>
    <row r="81" spans="1:8" ht="12" customHeight="1" x14ac:dyDescent="0.25">
      <c r="A81" s="108"/>
      <c r="B81" s="105"/>
      <c r="C81" s="75"/>
      <c r="D81" s="65"/>
      <c r="E81" s="76"/>
      <c r="F81" s="58"/>
      <c r="G81" s="283"/>
      <c r="H81" s="39"/>
    </row>
    <row r="82" spans="1:8" ht="12" customHeight="1" x14ac:dyDescent="0.25">
      <c r="A82" s="126"/>
      <c r="B82" s="79"/>
      <c r="C82" s="75"/>
      <c r="D82" s="65"/>
      <c r="E82" s="76"/>
      <c r="F82" s="58"/>
      <c r="G82" s="283"/>
      <c r="H82" s="39"/>
    </row>
    <row r="83" spans="1:8" ht="12" customHeight="1" x14ac:dyDescent="0.3">
      <c r="A83" s="126"/>
      <c r="B83" s="79" t="s">
        <v>29</v>
      </c>
      <c r="C83" s="143"/>
      <c r="D83" s="144"/>
      <c r="E83" s="59" t="s">
        <v>16</v>
      </c>
      <c r="F83" s="58">
        <v>1</v>
      </c>
      <c r="G83" s="283">
        <f>H13/5</f>
        <v>0</v>
      </c>
      <c r="H83" s="39">
        <f>F83*G83</f>
        <v>0</v>
      </c>
    </row>
    <row r="84" spans="1:8" ht="12" customHeight="1" x14ac:dyDescent="0.3">
      <c r="A84" s="126"/>
      <c r="B84" s="79"/>
      <c r="C84" s="143"/>
      <c r="D84" s="144"/>
      <c r="E84" s="59"/>
      <c r="F84" s="58"/>
      <c r="G84" s="283"/>
      <c r="H84" s="39"/>
    </row>
    <row r="85" spans="1:8" ht="12" customHeight="1" x14ac:dyDescent="0.3">
      <c r="A85" s="126"/>
      <c r="B85" s="79"/>
      <c r="C85" s="143"/>
      <c r="D85" s="144"/>
      <c r="E85" s="59"/>
      <c r="F85" s="58"/>
      <c r="G85" s="283"/>
      <c r="H85" s="39"/>
    </row>
    <row r="86" spans="1:8" ht="12" customHeight="1" x14ac:dyDescent="0.3">
      <c r="A86" s="126"/>
      <c r="B86" s="79" t="s">
        <v>30</v>
      </c>
      <c r="C86" s="143"/>
      <c r="D86" s="143"/>
      <c r="E86" s="59" t="s">
        <v>16</v>
      </c>
      <c r="F86" s="58">
        <v>1</v>
      </c>
      <c r="G86" s="283">
        <f>H13/5</f>
        <v>0</v>
      </c>
      <c r="H86" s="39">
        <f>F86*G86</f>
        <v>0</v>
      </c>
    </row>
    <row r="87" spans="1:8" ht="12" customHeight="1" x14ac:dyDescent="0.3">
      <c r="A87" s="126"/>
      <c r="B87" s="79"/>
      <c r="C87" s="143"/>
      <c r="D87" s="144"/>
      <c r="E87" s="59"/>
      <c r="F87" s="58"/>
      <c r="G87" s="283"/>
      <c r="H87" s="39"/>
    </row>
    <row r="88" spans="1:8" ht="12" customHeight="1" x14ac:dyDescent="0.3">
      <c r="A88" s="145"/>
      <c r="B88" s="79"/>
      <c r="C88" s="143"/>
      <c r="D88" s="144"/>
      <c r="E88" s="59"/>
      <c r="F88" s="60"/>
      <c r="G88" s="283"/>
      <c r="H88" s="39"/>
    </row>
    <row r="89" spans="1:8" ht="12" customHeight="1" x14ac:dyDescent="0.3">
      <c r="A89" s="126"/>
      <c r="B89" s="79" t="s">
        <v>27</v>
      </c>
      <c r="C89" s="143"/>
      <c r="D89" s="144"/>
      <c r="E89" s="59" t="s">
        <v>16</v>
      </c>
      <c r="F89" s="58">
        <v>1</v>
      </c>
      <c r="G89" s="283">
        <f>H13/5</f>
        <v>0</v>
      </c>
      <c r="H89" s="39">
        <f>F89*G89</f>
        <v>0</v>
      </c>
    </row>
    <row r="90" spans="1:8" ht="12" customHeight="1" x14ac:dyDescent="0.25">
      <c r="A90" s="145"/>
      <c r="B90" s="79"/>
      <c r="C90" s="143"/>
      <c r="D90" s="144"/>
      <c r="E90" s="76"/>
      <c r="F90" s="58"/>
      <c r="G90" s="283"/>
      <c r="H90" s="39">
        <f t="shared" ref="H90:H96" si="0">IF(AND(NOT(ISBLANK($E90)),NOT(ISNUMBER($F90))),"Rate only",$F90*G90)</f>
        <v>0</v>
      </c>
    </row>
    <row r="91" spans="1:8" ht="12" customHeight="1" x14ac:dyDescent="0.25">
      <c r="A91" s="145"/>
      <c r="B91" s="79"/>
      <c r="C91" s="143"/>
      <c r="D91" s="144"/>
      <c r="E91" s="76"/>
      <c r="F91" s="58"/>
      <c r="G91" s="283"/>
      <c r="H91" s="39">
        <f t="shared" si="0"/>
        <v>0</v>
      </c>
    </row>
    <row r="92" spans="1:8" ht="12" customHeight="1" x14ac:dyDescent="0.25">
      <c r="A92" s="145"/>
      <c r="B92" s="427" t="s">
        <v>117</v>
      </c>
      <c r="C92" s="428"/>
      <c r="D92" s="429"/>
      <c r="E92" s="76"/>
      <c r="F92" s="58"/>
      <c r="G92" s="283"/>
      <c r="H92" s="39">
        <f t="shared" si="0"/>
        <v>0</v>
      </c>
    </row>
    <row r="93" spans="1:8" ht="12" customHeight="1" x14ac:dyDescent="0.25">
      <c r="A93" s="145"/>
      <c r="B93" s="427"/>
      <c r="C93" s="428"/>
      <c r="D93" s="429"/>
      <c r="E93" s="76"/>
      <c r="F93" s="58"/>
      <c r="G93" s="283"/>
      <c r="H93" s="39">
        <f t="shared" si="0"/>
        <v>0</v>
      </c>
    </row>
    <row r="94" spans="1:8" ht="12" customHeight="1" x14ac:dyDescent="0.25">
      <c r="A94" s="145"/>
      <c r="B94" s="427"/>
      <c r="C94" s="428"/>
      <c r="D94" s="429"/>
      <c r="E94" s="76"/>
      <c r="F94" s="58"/>
      <c r="G94" s="283"/>
      <c r="H94" s="39">
        <f t="shared" si="0"/>
        <v>0</v>
      </c>
    </row>
    <row r="95" spans="1:8" ht="12" customHeight="1" x14ac:dyDescent="0.25">
      <c r="A95" s="145"/>
      <c r="B95" s="427"/>
      <c r="C95" s="428"/>
      <c r="D95" s="429"/>
      <c r="E95" s="76"/>
      <c r="F95" s="58"/>
      <c r="G95" s="283"/>
      <c r="H95" s="39">
        <f t="shared" si="0"/>
        <v>0</v>
      </c>
    </row>
    <row r="96" spans="1:8" ht="12" customHeight="1" x14ac:dyDescent="0.25">
      <c r="A96" s="145"/>
      <c r="B96" s="79"/>
      <c r="C96" s="143"/>
      <c r="D96" s="144"/>
      <c r="E96" s="76"/>
      <c r="F96" s="58"/>
      <c r="G96" s="283"/>
      <c r="H96" s="39">
        <f t="shared" si="0"/>
        <v>0</v>
      </c>
    </row>
    <row r="97" spans="1:8" ht="12" customHeight="1" x14ac:dyDescent="0.25">
      <c r="A97" s="35"/>
      <c r="B97" s="36"/>
      <c r="C97" s="37"/>
      <c r="D97" s="37"/>
      <c r="E97" s="20"/>
      <c r="F97" s="99"/>
      <c r="G97" s="9"/>
      <c r="H97" s="54"/>
    </row>
    <row r="98" spans="1:8" s="71" customFormat="1" ht="12" customHeight="1" x14ac:dyDescent="0.25">
      <c r="A98" s="174"/>
      <c r="B98" s="69" t="s">
        <v>88</v>
      </c>
      <c r="C98" s="147"/>
      <c r="D98" s="147"/>
      <c r="E98" s="396"/>
      <c r="F98" s="176"/>
      <c r="G98" s="177"/>
      <c r="H98" s="178">
        <f>SUM(H75:H89)</f>
        <v>0</v>
      </c>
    </row>
    <row r="99" spans="1:8" ht="12" customHeight="1" x14ac:dyDescent="0.25">
      <c r="A99" s="102"/>
      <c r="B99" s="103"/>
      <c r="C99" s="15"/>
      <c r="D99" s="15"/>
      <c r="E99" s="16"/>
      <c r="F99" s="17"/>
      <c r="G99" s="10"/>
      <c r="H99" s="56"/>
    </row>
    <row r="100" spans="1:8" ht="12" customHeight="1" x14ac:dyDescent="0.25">
      <c r="E100" s="11"/>
      <c r="F100" s="11"/>
      <c r="G100" s="11"/>
      <c r="H100" s="11"/>
    </row>
    <row r="101" spans="1:8" ht="12" customHeight="1" x14ac:dyDescent="0.25">
      <c r="E101" s="11"/>
      <c r="F101" s="11"/>
      <c r="G101" s="11"/>
      <c r="H101" s="11"/>
    </row>
    <row r="102" spans="1:8" ht="12" customHeight="1" x14ac:dyDescent="0.25">
      <c r="A102" s="71" t="str">
        <f>_100head</f>
        <v>SCHEDULE 2:  NORMAL SERVICES . . . . . . . . . . . . . . . . . . . . . . . . . . . . . . . . . . . . . . . . . . . . . . . . . . . . . . . .</v>
      </c>
      <c r="H102" s="159"/>
    </row>
    <row r="103" spans="1:8" ht="12" customHeight="1" x14ac:dyDescent="0.25">
      <c r="A103" s="172" t="str">
        <f>_130shead&amp;": "&amp;LEFT(_130Lhead,(FIND(" . ",_130Lhead)-1))</f>
        <v>C3.4: STAGE 3:  DESIGN DEVELOPMENT (DETAIL DESIGN)</v>
      </c>
      <c r="H103" s="159"/>
    </row>
    <row r="104" spans="1:8" ht="12" customHeight="1" x14ac:dyDescent="0.25">
      <c r="E104" s="11"/>
      <c r="F104" s="11"/>
      <c r="G104" s="11"/>
      <c r="H104" s="11"/>
    </row>
    <row r="105" spans="1:8" ht="12" customHeight="1" x14ac:dyDescent="0.25">
      <c r="A105" s="18"/>
      <c r="B105" s="19"/>
      <c r="C105" s="20"/>
      <c r="D105" s="21"/>
      <c r="E105" s="18"/>
      <c r="F105" s="22"/>
      <c r="G105" s="6"/>
      <c r="H105" s="54"/>
    </row>
    <row r="106" spans="1:8" ht="12" customHeight="1" x14ac:dyDescent="0.25">
      <c r="A106" s="23" t="s">
        <v>7</v>
      </c>
      <c r="B106" s="24" t="s">
        <v>8</v>
      </c>
      <c r="C106" s="25"/>
      <c r="D106" s="26"/>
      <c r="E106" s="23" t="s">
        <v>9</v>
      </c>
      <c r="F106" s="27" t="s">
        <v>10</v>
      </c>
      <c r="G106" s="4" t="s">
        <v>11</v>
      </c>
      <c r="H106" s="70" t="s">
        <v>12</v>
      </c>
    </row>
    <row r="107" spans="1:8" ht="12" customHeight="1" x14ac:dyDescent="0.25">
      <c r="A107" s="23" t="s">
        <v>13</v>
      </c>
      <c r="B107" s="121"/>
      <c r="C107" s="122"/>
      <c r="D107" s="28"/>
      <c r="E107" s="29"/>
      <c r="F107" s="30"/>
      <c r="G107" s="5"/>
      <c r="H107" s="55"/>
    </row>
    <row r="108" spans="1:8" ht="12" customHeight="1" x14ac:dyDescent="0.25">
      <c r="A108" s="31"/>
      <c r="B108" s="32"/>
      <c r="C108" s="16"/>
      <c r="D108" s="33"/>
      <c r="E108" s="31"/>
      <c r="F108" s="34"/>
      <c r="G108" s="7"/>
      <c r="H108" s="56"/>
    </row>
    <row r="109" spans="1:8" ht="12" customHeight="1" x14ac:dyDescent="0.25">
      <c r="A109" s="35"/>
      <c r="B109" s="36"/>
      <c r="C109" s="37"/>
      <c r="D109" s="38"/>
      <c r="E109" s="18"/>
      <c r="F109" s="22"/>
      <c r="G109" s="8"/>
      <c r="H109" s="39">
        <f t="shared" ref="H109:H131" si="1">IF(AND(NOT(ISBLANK($E109)),NOT(ISNUMBER($F109))),"Rate only",$F109*G109)</f>
        <v>0</v>
      </c>
    </row>
    <row r="110" spans="1:8" ht="12" customHeight="1" x14ac:dyDescent="0.25">
      <c r="A110" s="126"/>
      <c r="B110" s="160" t="s">
        <v>84</v>
      </c>
      <c r="C110" s="75"/>
      <c r="D110" s="65"/>
      <c r="E110" s="76"/>
      <c r="F110" s="58"/>
      <c r="G110" s="135"/>
      <c r="H110" s="39">
        <f t="shared" si="1"/>
        <v>0</v>
      </c>
    </row>
    <row r="111" spans="1:8" ht="12" customHeight="1" x14ac:dyDescent="0.25">
      <c r="A111" s="129"/>
      <c r="B111" s="160" t="s">
        <v>75</v>
      </c>
      <c r="C111" s="75"/>
      <c r="D111" s="65"/>
      <c r="E111" s="76"/>
      <c r="F111" s="58"/>
      <c r="G111" s="135"/>
      <c r="H111" s="39">
        <f t="shared" si="1"/>
        <v>0</v>
      </c>
    </row>
    <row r="112" spans="1:8" ht="12" customHeight="1" x14ac:dyDescent="0.3">
      <c r="A112" s="126"/>
      <c r="B112" s="79"/>
      <c r="C112" s="143"/>
      <c r="D112" s="143"/>
      <c r="E112" s="59"/>
      <c r="F112" s="132"/>
      <c r="G112" s="133"/>
      <c r="H112" s="73"/>
    </row>
    <row r="113" spans="1:8" ht="12" customHeight="1" x14ac:dyDescent="0.25">
      <c r="A113" s="66"/>
      <c r="B113" s="78"/>
      <c r="C113" s="75"/>
      <c r="D113" s="75"/>
      <c r="E113" s="106"/>
      <c r="F113" s="123"/>
      <c r="G113" s="137"/>
      <c r="H113" s="39"/>
    </row>
    <row r="114" spans="1:8" ht="12" customHeight="1" x14ac:dyDescent="0.3">
      <c r="A114" s="126"/>
      <c r="B114" s="79" t="s">
        <v>31</v>
      </c>
      <c r="C114" s="143"/>
      <c r="D114" s="144"/>
      <c r="E114" s="59" t="s">
        <v>16</v>
      </c>
      <c r="F114" s="58">
        <v>1</v>
      </c>
      <c r="G114" s="283">
        <f>H15/4</f>
        <v>0</v>
      </c>
      <c r="H114" s="39">
        <f>F114*G114</f>
        <v>0</v>
      </c>
    </row>
    <row r="115" spans="1:8" ht="12" customHeight="1" x14ac:dyDescent="0.25">
      <c r="A115" s="66"/>
      <c r="B115" s="78"/>
      <c r="C115" s="75"/>
      <c r="D115" s="75"/>
      <c r="E115" s="76"/>
      <c r="F115" s="49"/>
      <c r="G115" s="283"/>
      <c r="H115" s="39"/>
    </row>
    <row r="116" spans="1:8" ht="12" customHeight="1" x14ac:dyDescent="0.25">
      <c r="A116" s="109"/>
      <c r="B116" s="105"/>
      <c r="C116" s="75"/>
      <c r="D116" s="75"/>
      <c r="E116" s="76"/>
      <c r="F116" s="49"/>
      <c r="G116" s="283"/>
      <c r="H116" s="39"/>
    </row>
    <row r="117" spans="1:8" ht="12" customHeight="1" x14ac:dyDescent="0.3">
      <c r="A117" s="126"/>
      <c r="B117" s="79" t="s">
        <v>32</v>
      </c>
      <c r="C117" s="143"/>
      <c r="D117" s="144"/>
      <c r="E117" s="59" t="s">
        <v>16</v>
      </c>
      <c r="F117" s="58">
        <v>1</v>
      </c>
      <c r="G117" s="283">
        <f>H15/4</f>
        <v>0</v>
      </c>
      <c r="H117" s="39">
        <f>F117*G117</f>
        <v>0</v>
      </c>
    </row>
    <row r="118" spans="1:8" ht="12" customHeight="1" x14ac:dyDescent="0.3">
      <c r="A118" s="126"/>
      <c r="B118" s="79"/>
      <c r="C118" s="143"/>
      <c r="D118" s="143"/>
      <c r="E118" s="59"/>
      <c r="F118" s="58"/>
      <c r="G118" s="283"/>
      <c r="H118" s="39"/>
    </row>
    <row r="119" spans="1:8" ht="12" customHeight="1" x14ac:dyDescent="0.25">
      <c r="A119" s="66"/>
      <c r="B119" s="78"/>
      <c r="C119" s="75"/>
      <c r="D119" s="75"/>
      <c r="E119" s="76"/>
      <c r="F119" s="113"/>
      <c r="G119" s="283"/>
      <c r="H119" s="39"/>
    </row>
    <row r="120" spans="1:8" ht="12" customHeight="1" x14ac:dyDescent="0.3">
      <c r="A120" s="126"/>
      <c r="B120" s="79" t="s">
        <v>76</v>
      </c>
      <c r="C120" s="41"/>
      <c r="D120" s="42"/>
      <c r="E120" s="59"/>
      <c r="F120" s="58"/>
      <c r="G120" s="283"/>
      <c r="H120" s="39"/>
    </row>
    <row r="121" spans="1:8" ht="12" customHeight="1" x14ac:dyDescent="0.3">
      <c r="A121" s="145"/>
      <c r="B121" s="79" t="s">
        <v>77</v>
      </c>
      <c r="C121" s="143"/>
      <c r="D121" s="144"/>
      <c r="E121" s="59" t="s">
        <v>16</v>
      </c>
      <c r="F121" s="58">
        <v>1</v>
      </c>
      <c r="G121" s="283">
        <f>H15/4</f>
        <v>0</v>
      </c>
      <c r="H121" s="39">
        <f>F121*G121</f>
        <v>0</v>
      </c>
    </row>
    <row r="122" spans="1:8" ht="12" customHeight="1" x14ac:dyDescent="0.25">
      <c r="A122" s="128"/>
      <c r="B122" s="78"/>
      <c r="C122" s="143"/>
      <c r="D122" s="144"/>
      <c r="E122" s="76"/>
      <c r="F122" s="113"/>
      <c r="G122" s="283"/>
      <c r="H122" s="39"/>
    </row>
    <row r="123" spans="1:8" ht="12" customHeight="1" x14ac:dyDescent="0.25">
      <c r="A123" s="126"/>
      <c r="B123" s="79"/>
      <c r="C123" s="75"/>
      <c r="D123" s="65"/>
      <c r="E123" s="76"/>
      <c r="F123" s="113"/>
      <c r="G123" s="283"/>
      <c r="H123" s="39"/>
    </row>
    <row r="124" spans="1:8" ht="12" customHeight="1" x14ac:dyDescent="0.3">
      <c r="A124" s="126"/>
      <c r="B124" s="79" t="s">
        <v>28</v>
      </c>
      <c r="C124" s="143"/>
      <c r="D124" s="143"/>
      <c r="E124" s="59" t="s">
        <v>16</v>
      </c>
      <c r="F124" s="58">
        <v>1</v>
      </c>
      <c r="G124" s="283">
        <f>H15/4</f>
        <v>0</v>
      </c>
      <c r="H124" s="39">
        <f>F124*G124</f>
        <v>0</v>
      </c>
    </row>
    <row r="125" spans="1:8" ht="12" customHeight="1" x14ac:dyDescent="0.25">
      <c r="A125" s="66"/>
      <c r="B125" s="78"/>
      <c r="C125" s="74"/>
      <c r="D125" s="75"/>
      <c r="E125" s="76"/>
      <c r="F125" s="113"/>
      <c r="G125" s="283"/>
      <c r="H125" s="39"/>
    </row>
    <row r="126" spans="1:8" ht="12" customHeight="1" x14ac:dyDescent="0.25">
      <c r="A126" s="66"/>
      <c r="B126" s="427" t="s">
        <v>118</v>
      </c>
      <c r="C126" s="428"/>
      <c r="D126" s="429"/>
      <c r="E126" s="76"/>
      <c r="F126" s="113"/>
      <c r="G126" s="283"/>
      <c r="H126" s="39">
        <f t="shared" si="1"/>
        <v>0</v>
      </c>
    </row>
    <row r="127" spans="1:8" ht="12" customHeight="1" x14ac:dyDescent="0.25">
      <c r="A127" s="66"/>
      <c r="B127" s="427"/>
      <c r="C127" s="428"/>
      <c r="D127" s="429"/>
      <c r="E127" s="76"/>
      <c r="F127" s="113"/>
      <c r="G127" s="283"/>
      <c r="H127" s="39">
        <f t="shared" si="1"/>
        <v>0</v>
      </c>
    </row>
    <row r="128" spans="1:8" ht="12" customHeight="1" x14ac:dyDescent="0.25">
      <c r="A128" s="66"/>
      <c r="B128" s="427"/>
      <c r="C128" s="428"/>
      <c r="D128" s="429"/>
      <c r="E128" s="76"/>
      <c r="F128" s="113"/>
      <c r="G128" s="283"/>
      <c r="H128" s="39">
        <f t="shared" si="1"/>
        <v>0</v>
      </c>
    </row>
    <row r="129" spans="1:8" ht="12" customHeight="1" x14ac:dyDescent="0.25">
      <c r="A129" s="66"/>
      <c r="B129" s="427"/>
      <c r="C129" s="428"/>
      <c r="D129" s="429"/>
      <c r="E129" s="76"/>
      <c r="F129" s="113"/>
      <c r="G129" s="283"/>
      <c r="H129" s="39">
        <f t="shared" si="1"/>
        <v>0</v>
      </c>
    </row>
    <row r="130" spans="1:8" ht="12" customHeight="1" x14ac:dyDescent="0.25">
      <c r="A130" s="66"/>
      <c r="B130" s="78"/>
      <c r="C130" s="75"/>
      <c r="D130" s="75"/>
      <c r="E130" s="76"/>
      <c r="F130" s="49"/>
      <c r="G130" s="283"/>
      <c r="H130" s="39">
        <f t="shared" si="1"/>
        <v>0</v>
      </c>
    </row>
    <row r="131" spans="1:8" ht="12" customHeight="1" x14ac:dyDescent="0.3">
      <c r="A131" s="40"/>
      <c r="B131" s="45"/>
      <c r="C131" s="41"/>
      <c r="D131" s="41"/>
      <c r="E131" s="47"/>
      <c r="F131" s="30"/>
      <c r="G131" s="283"/>
      <c r="H131" s="39">
        <f t="shared" si="1"/>
        <v>0</v>
      </c>
    </row>
    <row r="132" spans="1:8" ht="12" customHeight="1" x14ac:dyDescent="0.25">
      <c r="A132" s="35"/>
      <c r="B132" s="36"/>
      <c r="C132" s="37"/>
      <c r="D132" s="37"/>
      <c r="E132" s="20"/>
      <c r="F132" s="99"/>
      <c r="G132" s="9"/>
      <c r="H132" s="54"/>
    </row>
    <row r="133" spans="1:8" s="71" customFormat="1" ht="12" customHeight="1" x14ac:dyDescent="0.25">
      <c r="A133" s="174"/>
      <c r="B133" s="69" t="s">
        <v>88</v>
      </c>
      <c r="C133" s="147"/>
      <c r="D133" s="147"/>
      <c r="E133" s="396"/>
      <c r="F133" s="176"/>
      <c r="G133" s="177"/>
      <c r="H133" s="178">
        <f>SUM(H114:H124)</f>
        <v>0</v>
      </c>
    </row>
    <row r="134" spans="1:8" ht="12" customHeight="1" x14ac:dyDescent="0.25">
      <c r="A134" s="102"/>
      <c r="B134" s="103"/>
      <c r="C134" s="15"/>
      <c r="D134" s="15"/>
      <c r="E134" s="16"/>
      <c r="F134" s="17"/>
      <c r="G134" s="10"/>
      <c r="H134" s="56"/>
    </row>
    <row r="135" spans="1:8" ht="12" customHeight="1" x14ac:dyDescent="0.25">
      <c r="E135" s="11"/>
      <c r="F135" s="11"/>
      <c r="G135" s="11"/>
      <c r="H135" s="11"/>
    </row>
    <row r="136" spans="1:8" ht="12" customHeight="1" x14ac:dyDescent="0.25">
      <c r="A136" s="71"/>
      <c r="G136" s="1"/>
      <c r="H136" s="159"/>
    </row>
    <row r="137" spans="1:8" ht="12" customHeight="1" x14ac:dyDescent="0.25">
      <c r="A137" s="71" t="str">
        <f>_100head</f>
        <v>SCHEDULE 2:  NORMAL SERVICES . . . . . . . . . . . . . . . . . . . . . . . . . . . . . . . . . . . . . . . . . . . . . . . . . . . . . . . .</v>
      </c>
      <c r="G137" s="1"/>
      <c r="H137" s="159"/>
    </row>
    <row r="138" spans="1:8" ht="12" customHeight="1" x14ac:dyDescent="0.25">
      <c r="A138" s="172" t="str">
        <f>_140shead&amp;": "&amp;LEFT(_140Lhead,(FIND(" . ",_140Lhead)-1))</f>
        <v>C3.5: STAGE 4:  DOCUMENTATION AND PROCUREMENT</v>
      </c>
      <c r="G138" s="1"/>
      <c r="H138" s="159"/>
    </row>
    <row r="139" spans="1:8" ht="12" customHeight="1" x14ac:dyDescent="0.25">
      <c r="B139" s="16"/>
      <c r="G139" s="1"/>
    </row>
    <row r="140" spans="1:8" ht="12" customHeight="1" x14ac:dyDescent="0.25">
      <c r="A140" s="18"/>
      <c r="B140" s="19"/>
      <c r="C140" s="20"/>
      <c r="D140" s="21"/>
      <c r="E140" s="18"/>
      <c r="F140" s="22"/>
      <c r="G140" s="6"/>
      <c r="H140" s="54"/>
    </row>
    <row r="141" spans="1:8" ht="12" customHeight="1" x14ac:dyDescent="0.25">
      <c r="A141" s="23" t="s">
        <v>7</v>
      </c>
      <c r="B141" s="24" t="s">
        <v>8</v>
      </c>
      <c r="C141" s="25"/>
      <c r="D141" s="26"/>
      <c r="E141" s="23" t="s">
        <v>9</v>
      </c>
      <c r="F141" s="27" t="s">
        <v>10</v>
      </c>
      <c r="G141" s="4" t="s">
        <v>11</v>
      </c>
      <c r="H141" s="70" t="s">
        <v>12</v>
      </c>
    </row>
    <row r="142" spans="1:8" ht="12" customHeight="1" x14ac:dyDescent="0.25">
      <c r="A142" s="23" t="s">
        <v>13</v>
      </c>
      <c r="B142" s="121"/>
      <c r="C142" s="122"/>
      <c r="D142" s="28"/>
      <c r="E142" s="29"/>
      <c r="F142" s="30"/>
      <c r="G142" s="5"/>
      <c r="H142" s="55"/>
    </row>
    <row r="143" spans="1:8" ht="12" customHeight="1" x14ac:dyDescent="0.25">
      <c r="A143" s="31"/>
      <c r="B143" s="32"/>
      <c r="C143" s="16"/>
      <c r="D143" s="33"/>
      <c r="E143" s="31"/>
      <c r="F143" s="34"/>
      <c r="G143" s="7"/>
      <c r="H143" s="56"/>
    </row>
    <row r="144" spans="1:8" ht="12" customHeight="1" x14ac:dyDescent="0.25">
      <c r="A144" s="40"/>
      <c r="B144" s="43"/>
      <c r="C144" s="41"/>
      <c r="D144" s="41"/>
      <c r="E144" s="29"/>
      <c r="F144" s="30"/>
      <c r="G144" s="168"/>
      <c r="H144" s="39"/>
    </row>
    <row r="145" spans="1:8" ht="12" customHeight="1" x14ac:dyDescent="0.25">
      <c r="A145" s="124"/>
      <c r="B145" s="67" t="s">
        <v>85</v>
      </c>
      <c r="C145" s="143"/>
      <c r="D145" s="143"/>
      <c r="E145" s="76"/>
      <c r="F145" s="58"/>
      <c r="G145" s="135"/>
      <c r="H145" s="39">
        <f>IF(AND(NOT(ISBLANK($E145)),NOT(ISNUMBER($F145))),"Rate only",$F145*G145)</f>
        <v>0</v>
      </c>
    </row>
    <row r="146" spans="1:8" ht="12" customHeight="1" x14ac:dyDescent="0.25">
      <c r="A146" s="124"/>
      <c r="B146" s="67" t="s">
        <v>73</v>
      </c>
      <c r="C146" s="46"/>
      <c r="D146" s="50"/>
      <c r="E146" s="76"/>
      <c r="F146" s="58"/>
      <c r="G146" s="141"/>
      <c r="H146" s="39"/>
    </row>
    <row r="147" spans="1:8" ht="12" customHeight="1" x14ac:dyDescent="0.25">
      <c r="A147" s="66"/>
      <c r="B147" s="79"/>
      <c r="C147" s="41"/>
      <c r="D147" s="42"/>
      <c r="E147" s="76"/>
      <c r="F147" s="58"/>
      <c r="G147" s="142"/>
      <c r="H147" s="39"/>
    </row>
    <row r="148" spans="1:8" ht="12" customHeight="1" x14ac:dyDescent="0.25">
      <c r="A148" s="126"/>
      <c r="B148" s="105"/>
      <c r="C148" s="143"/>
      <c r="D148" s="144"/>
      <c r="E148" s="76"/>
      <c r="F148" s="58"/>
      <c r="G148" s="283"/>
      <c r="H148" s="39"/>
    </row>
    <row r="149" spans="1:8" ht="12" customHeight="1" x14ac:dyDescent="0.3">
      <c r="A149" s="124"/>
      <c r="B149" s="79" t="s">
        <v>33</v>
      </c>
      <c r="C149" s="75"/>
      <c r="D149" s="65"/>
      <c r="E149" s="59" t="s">
        <v>16</v>
      </c>
      <c r="F149" s="58">
        <v>1</v>
      </c>
      <c r="G149" s="283">
        <f>H17/8</f>
        <v>0</v>
      </c>
      <c r="H149" s="39">
        <f t="shared" ref="H149" si="2">IF(AND(NOT(ISBLANK($E149)),NOT(ISNUMBER($F149))),"Rate only",$F149*G149)</f>
        <v>0</v>
      </c>
    </row>
    <row r="150" spans="1:8" ht="12" customHeight="1" x14ac:dyDescent="0.25">
      <c r="A150" s="40"/>
      <c r="B150" s="79"/>
      <c r="C150" s="143"/>
      <c r="D150" s="144"/>
      <c r="E150" s="76"/>
      <c r="F150" s="58"/>
      <c r="G150" s="283"/>
      <c r="H150" s="55"/>
    </row>
    <row r="151" spans="1:8" ht="12" customHeight="1" x14ac:dyDescent="0.25">
      <c r="A151" s="126"/>
      <c r="B151" s="105"/>
      <c r="C151" s="75"/>
      <c r="D151" s="65"/>
      <c r="E151" s="76"/>
      <c r="F151" s="58"/>
      <c r="G151" s="283"/>
      <c r="H151" s="39"/>
    </row>
    <row r="152" spans="1:8" ht="12" customHeight="1" x14ac:dyDescent="0.3">
      <c r="A152" s="124"/>
      <c r="B152" s="79" t="s">
        <v>34</v>
      </c>
      <c r="C152" s="75"/>
      <c r="D152" s="65"/>
      <c r="E152" s="59" t="s">
        <v>16</v>
      </c>
      <c r="F152" s="58">
        <v>1</v>
      </c>
      <c r="G152" s="283">
        <f>H17/8</f>
        <v>0</v>
      </c>
      <c r="H152" s="39">
        <f t="shared" ref="H152" si="3">IF(AND(NOT(ISBLANK($E152)),NOT(ISNUMBER($F152))),"Rate only",$F152*G152)</f>
        <v>0</v>
      </c>
    </row>
    <row r="153" spans="1:8" ht="12" customHeight="1" x14ac:dyDescent="0.3">
      <c r="A153" s="40"/>
      <c r="B153" s="79"/>
      <c r="C153" s="143"/>
      <c r="D153" s="144"/>
      <c r="E153" s="59"/>
      <c r="F153" s="58"/>
      <c r="G153" s="283"/>
      <c r="H153" s="55"/>
    </row>
    <row r="154" spans="1:8" ht="12" customHeight="1" x14ac:dyDescent="0.3">
      <c r="A154" s="126"/>
      <c r="B154" s="79"/>
      <c r="C154" s="143"/>
      <c r="D154" s="144"/>
      <c r="E154" s="59"/>
      <c r="F154" s="60"/>
      <c r="G154" s="283"/>
      <c r="H154" s="39"/>
    </row>
    <row r="155" spans="1:8" ht="12" customHeight="1" x14ac:dyDescent="0.3">
      <c r="A155" s="124"/>
      <c r="B155" s="79" t="s">
        <v>35</v>
      </c>
      <c r="C155" s="143"/>
      <c r="D155" s="144"/>
      <c r="E155" s="59" t="s">
        <v>16</v>
      </c>
      <c r="F155" s="58">
        <v>1</v>
      </c>
      <c r="G155" s="283">
        <f>H17/8</f>
        <v>0</v>
      </c>
      <c r="H155" s="39">
        <f t="shared" ref="H155" si="4">IF(AND(NOT(ISBLANK($E155)),NOT(ISNUMBER($F155))),"Rate only",$F155*G155)</f>
        <v>0</v>
      </c>
    </row>
    <row r="156" spans="1:8" ht="12" customHeight="1" x14ac:dyDescent="0.3">
      <c r="A156" s="40"/>
      <c r="B156" s="79"/>
      <c r="C156" s="143"/>
      <c r="D156" s="144"/>
      <c r="E156" s="59"/>
      <c r="F156" s="60"/>
      <c r="G156" s="283"/>
      <c r="H156" s="39"/>
    </row>
    <row r="157" spans="1:8" ht="12" customHeight="1" x14ac:dyDescent="0.3">
      <c r="A157" s="145"/>
      <c r="B157" s="79"/>
      <c r="C157" s="143"/>
      <c r="D157" s="144"/>
      <c r="E157" s="59"/>
      <c r="F157" s="58"/>
      <c r="G157" s="283"/>
      <c r="H157" s="39"/>
    </row>
    <row r="158" spans="1:8" ht="12" customHeight="1" x14ac:dyDescent="0.3">
      <c r="A158" s="124"/>
      <c r="B158" s="79" t="s">
        <v>36</v>
      </c>
      <c r="C158" s="143"/>
      <c r="D158" s="144"/>
      <c r="E158" s="59" t="s">
        <v>16</v>
      </c>
      <c r="F158" s="58">
        <v>1</v>
      </c>
      <c r="G158" s="283">
        <f>H17/8</f>
        <v>0</v>
      </c>
      <c r="H158" s="39">
        <f t="shared" ref="H158" si="5">IF(AND(NOT(ISBLANK($E158)),NOT(ISNUMBER($F158))),"Rate only",$F158*G158)</f>
        <v>0</v>
      </c>
    </row>
    <row r="159" spans="1:8" ht="12" customHeight="1" x14ac:dyDescent="0.25">
      <c r="A159" s="145"/>
      <c r="B159" s="79"/>
      <c r="C159" s="143"/>
      <c r="D159" s="144"/>
      <c r="E159" s="76"/>
      <c r="F159" s="58"/>
      <c r="G159" s="283"/>
      <c r="H159" s="39"/>
    </row>
    <row r="160" spans="1:8" ht="12" customHeight="1" x14ac:dyDescent="0.3">
      <c r="A160" s="126"/>
      <c r="B160" s="79"/>
      <c r="C160" s="143"/>
      <c r="D160" s="144"/>
      <c r="E160" s="59"/>
      <c r="F160" s="58"/>
      <c r="G160" s="283"/>
      <c r="H160" s="39"/>
    </row>
    <row r="161" spans="1:8" ht="12" customHeight="1" x14ac:dyDescent="0.3">
      <c r="A161" s="124"/>
      <c r="B161" s="79" t="s">
        <v>37</v>
      </c>
      <c r="C161" s="143"/>
      <c r="D161" s="144"/>
      <c r="E161" s="59" t="s">
        <v>16</v>
      </c>
      <c r="F161" s="58">
        <v>1</v>
      </c>
      <c r="G161" s="283">
        <f>H17/8</f>
        <v>0</v>
      </c>
      <c r="H161" s="39">
        <f t="shared" ref="H161" si="6">IF(AND(NOT(ISBLANK($E161)),NOT(ISNUMBER($F161))),"Rate only",$F161*G161)</f>
        <v>0</v>
      </c>
    </row>
    <row r="162" spans="1:8" ht="12" customHeight="1" x14ac:dyDescent="0.3">
      <c r="A162" s="126"/>
      <c r="B162" s="79"/>
      <c r="C162" s="143"/>
      <c r="D162" s="144"/>
      <c r="E162" s="59"/>
      <c r="F162" s="132"/>
      <c r="G162" s="283"/>
      <c r="H162" s="39"/>
    </row>
    <row r="163" spans="1:8" ht="12" customHeight="1" x14ac:dyDescent="0.3">
      <c r="A163" s="40"/>
      <c r="B163" s="43"/>
      <c r="C163" s="143"/>
      <c r="D163" s="143"/>
      <c r="E163" s="47"/>
      <c r="F163" s="30"/>
      <c r="G163" s="283"/>
      <c r="H163" s="39"/>
    </row>
    <row r="164" spans="1:8" ht="12" customHeight="1" x14ac:dyDescent="0.3">
      <c r="A164" s="124"/>
      <c r="B164" s="79" t="s">
        <v>38</v>
      </c>
      <c r="C164" s="41"/>
      <c r="D164" s="42"/>
      <c r="E164" s="59" t="s">
        <v>16</v>
      </c>
      <c r="F164" s="58">
        <v>1</v>
      </c>
      <c r="G164" s="283">
        <f>H17/8</f>
        <v>0</v>
      </c>
      <c r="H164" s="39">
        <f t="shared" ref="H164:H170" si="7">IF(AND(NOT(ISBLANK($E164)),NOT(ISNUMBER($F164))),"Rate only",$F164*G164)</f>
        <v>0</v>
      </c>
    </row>
    <row r="165" spans="1:8" ht="12" customHeight="1" x14ac:dyDescent="0.25">
      <c r="A165" s="40"/>
      <c r="B165" s="43"/>
      <c r="C165" s="143"/>
      <c r="D165" s="144"/>
      <c r="E165" s="29"/>
      <c r="F165" s="115"/>
      <c r="G165" s="283"/>
      <c r="H165" s="39"/>
    </row>
    <row r="166" spans="1:8" ht="12" customHeight="1" x14ac:dyDescent="0.25">
      <c r="A166" s="40"/>
      <c r="B166" s="43"/>
      <c r="C166" s="41"/>
      <c r="D166" s="42"/>
      <c r="E166" s="29"/>
      <c r="F166" s="83"/>
      <c r="G166" s="283"/>
      <c r="H166" s="39">
        <f t="shared" si="7"/>
        <v>0</v>
      </c>
    </row>
    <row r="167" spans="1:8" ht="12" customHeight="1" x14ac:dyDescent="0.3">
      <c r="A167" s="124"/>
      <c r="B167" s="69" t="s">
        <v>39</v>
      </c>
      <c r="C167" s="41"/>
      <c r="D167" s="63"/>
      <c r="E167" s="59" t="s">
        <v>16</v>
      </c>
      <c r="F167" s="58">
        <v>1</v>
      </c>
      <c r="G167" s="283">
        <f>H17/8</f>
        <v>0</v>
      </c>
      <c r="H167" s="39">
        <f t="shared" si="7"/>
        <v>0</v>
      </c>
    </row>
    <row r="168" spans="1:8" ht="12" customHeight="1" x14ac:dyDescent="0.25">
      <c r="A168" s="44"/>
      <c r="B168" s="43"/>
      <c r="C168" s="147"/>
      <c r="D168" s="148"/>
      <c r="E168" s="29"/>
      <c r="F168" s="30"/>
      <c r="G168" s="283"/>
      <c r="H168" s="39">
        <f t="shared" si="7"/>
        <v>0</v>
      </c>
    </row>
    <row r="169" spans="1:8" ht="12" customHeight="1" x14ac:dyDescent="0.25">
      <c r="A169" s="40"/>
      <c r="B169" s="43"/>
      <c r="C169" s="41"/>
      <c r="D169" s="42"/>
      <c r="E169" s="29"/>
      <c r="F169" s="30"/>
      <c r="G169" s="283"/>
      <c r="H169" s="39">
        <f t="shared" si="7"/>
        <v>0</v>
      </c>
    </row>
    <row r="170" spans="1:8" ht="12" customHeight="1" x14ac:dyDescent="0.3">
      <c r="A170" s="124"/>
      <c r="B170" s="69" t="s">
        <v>47</v>
      </c>
      <c r="C170" s="41"/>
      <c r="D170" s="42"/>
      <c r="E170" s="59" t="s">
        <v>16</v>
      </c>
      <c r="F170" s="58">
        <v>1</v>
      </c>
      <c r="G170" s="283">
        <f>H17/8</f>
        <v>0</v>
      </c>
      <c r="H170" s="39">
        <f t="shared" si="7"/>
        <v>0</v>
      </c>
    </row>
    <row r="171" spans="1:8" ht="12" customHeight="1" x14ac:dyDescent="0.25">
      <c r="A171" s="40"/>
      <c r="B171" s="45"/>
      <c r="C171" s="147"/>
      <c r="D171" s="148"/>
      <c r="E171" s="40"/>
      <c r="F171" s="40"/>
      <c r="G171" s="283"/>
    </row>
    <row r="172" spans="1:8" ht="12" customHeight="1" x14ac:dyDescent="0.25">
      <c r="A172" s="72"/>
      <c r="B172" s="416" t="s">
        <v>119</v>
      </c>
      <c r="C172" s="417"/>
      <c r="D172" s="418"/>
      <c r="E172" s="29"/>
      <c r="F172" s="49"/>
      <c r="G172" s="283"/>
      <c r="H172" s="39">
        <f t="shared" ref="H172:H177" si="8">IF(AND(NOT(ISBLANK($E172)),NOT(ISNUMBER($F172))),"Rate only",$F172*G172)</f>
        <v>0</v>
      </c>
    </row>
    <row r="173" spans="1:8" ht="12" customHeight="1" x14ac:dyDescent="0.3">
      <c r="A173" s="111"/>
      <c r="B173" s="416"/>
      <c r="C173" s="417"/>
      <c r="D173" s="418"/>
      <c r="E173" s="47"/>
      <c r="F173" s="30"/>
      <c r="G173" s="283"/>
      <c r="H173" s="39">
        <f t="shared" si="8"/>
        <v>0</v>
      </c>
    </row>
    <row r="174" spans="1:8" ht="12" customHeight="1" x14ac:dyDescent="0.25">
      <c r="A174" s="40"/>
      <c r="B174" s="416"/>
      <c r="C174" s="417"/>
      <c r="D174" s="418"/>
      <c r="E174" s="29"/>
      <c r="F174" s="30"/>
      <c r="G174" s="283"/>
      <c r="H174" s="39">
        <f t="shared" si="8"/>
        <v>0</v>
      </c>
    </row>
    <row r="175" spans="1:8" ht="12" customHeight="1" x14ac:dyDescent="0.25">
      <c r="A175" s="40"/>
      <c r="B175" s="416"/>
      <c r="C175" s="417"/>
      <c r="D175" s="418"/>
      <c r="E175" s="29"/>
      <c r="F175" s="30"/>
      <c r="G175" s="283"/>
      <c r="H175" s="39">
        <f t="shared" si="8"/>
        <v>0</v>
      </c>
    </row>
    <row r="176" spans="1:8" ht="12" customHeight="1" x14ac:dyDescent="0.3">
      <c r="A176" s="40"/>
      <c r="B176" s="43"/>
      <c r="C176" s="41"/>
      <c r="D176" s="42"/>
      <c r="E176" s="47"/>
      <c r="F176" s="30"/>
      <c r="G176" s="283"/>
      <c r="H176" s="39">
        <f t="shared" si="8"/>
        <v>0</v>
      </c>
    </row>
    <row r="177" spans="1:8" ht="12" customHeight="1" x14ac:dyDescent="0.25">
      <c r="A177" s="102"/>
      <c r="C177" s="41"/>
      <c r="D177" s="41"/>
      <c r="E177" s="29"/>
      <c r="F177" s="104"/>
      <c r="G177" s="283"/>
      <c r="H177" s="39">
        <f t="shared" si="8"/>
        <v>0</v>
      </c>
    </row>
    <row r="178" spans="1:8" ht="12" customHeight="1" x14ac:dyDescent="0.25">
      <c r="A178" s="35"/>
      <c r="B178" s="36"/>
      <c r="C178" s="37"/>
      <c r="D178" s="37"/>
      <c r="E178" s="20"/>
      <c r="F178" s="99"/>
      <c r="G178" s="283"/>
      <c r="H178" s="54"/>
    </row>
    <row r="179" spans="1:8" s="71" customFormat="1" ht="12" customHeight="1" x14ac:dyDescent="0.25">
      <c r="A179" s="174"/>
      <c r="B179" s="69" t="s">
        <v>88</v>
      </c>
      <c r="C179" s="147"/>
      <c r="D179" s="147"/>
      <c r="E179" s="396"/>
      <c r="F179" s="176"/>
      <c r="G179" s="283"/>
      <c r="H179" s="178">
        <f>SUM(H149:H170)</f>
        <v>0</v>
      </c>
    </row>
    <row r="180" spans="1:8" ht="12" customHeight="1" x14ac:dyDescent="0.25">
      <c r="A180" s="102"/>
      <c r="B180" s="103"/>
      <c r="C180" s="15"/>
      <c r="D180" s="15"/>
      <c r="E180" s="16"/>
      <c r="F180" s="17"/>
      <c r="G180" s="283"/>
      <c r="H180" s="56"/>
    </row>
    <row r="181" spans="1:8" ht="12" customHeight="1" x14ac:dyDescent="0.25">
      <c r="A181" s="41"/>
      <c r="B181" s="41"/>
      <c r="C181" s="41"/>
      <c r="D181" s="41"/>
      <c r="E181" s="100"/>
      <c r="F181" s="101"/>
      <c r="G181" s="283"/>
      <c r="H181" s="164"/>
    </row>
    <row r="182" spans="1:8" ht="12" customHeight="1" x14ac:dyDescent="0.25">
      <c r="A182" s="41"/>
      <c r="B182" s="41"/>
      <c r="C182" s="41"/>
      <c r="D182" s="41"/>
      <c r="E182" s="100"/>
      <c r="F182" s="101"/>
      <c r="G182" s="283"/>
      <c r="H182" s="164"/>
    </row>
    <row r="183" spans="1:8" ht="12" customHeight="1" x14ac:dyDescent="0.25">
      <c r="A183" s="71" t="str">
        <f>_100head</f>
        <v>SCHEDULE 2:  NORMAL SERVICES . . . . . . . . . . . . . . . . . . . . . . . . . . . . . . . . . . . . . . . . . . . . . . . . . . . . . . . .</v>
      </c>
      <c r="G183" s="283"/>
      <c r="H183" s="159"/>
    </row>
    <row r="184" spans="1:8" ht="12" customHeight="1" x14ac:dyDescent="0.25">
      <c r="A184" s="172" t="str">
        <f>_150shead&amp;": "&amp;LEFT(_150Lhead,(FIND(" . ",_150Lhead)-1))</f>
        <v>C3.6: STAGE 5:  CONTRACT ADMINISTRATION AND INSPECTION</v>
      </c>
      <c r="G184" s="283"/>
      <c r="H184" s="159"/>
    </row>
    <row r="185" spans="1:8" ht="12" customHeight="1" x14ac:dyDescent="0.25">
      <c r="B185" s="16"/>
      <c r="G185" s="283"/>
    </row>
    <row r="186" spans="1:8" ht="12" customHeight="1" x14ac:dyDescent="0.25">
      <c r="A186" s="18"/>
      <c r="B186" s="19"/>
      <c r="C186" s="20"/>
      <c r="D186" s="21"/>
      <c r="E186" s="18"/>
      <c r="F186" s="22"/>
      <c r="G186" s="283"/>
      <c r="H186" s="54"/>
    </row>
    <row r="187" spans="1:8" ht="12" customHeight="1" x14ac:dyDescent="0.25">
      <c r="A187" s="23" t="s">
        <v>7</v>
      </c>
      <c r="B187" s="24" t="s">
        <v>8</v>
      </c>
      <c r="C187" s="25"/>
      <c r="D187" s="26"/>
      <c r="E187" s="23" t="s">
        <v>9</v>
      </c>
      <c r="F187" s="27" t="s">
        <v>10</v>
      </c>
      <c r="G187" s="283" t="s">
        <v>11</v>
      </c>
      <c r="H187" s="70" t="s">
        <v>12</v>
      </c>
    </row>
    <row r="188" spans="1:8" ht="12" customHeight="1" x14ac:dyDescent="0.25">
      <c r="A188" s="23" t="s">
        <v>13</v>
      </c>
      <c r="B188" s="121"/>
      <c r="C188" s="122"/>
      <c r="D188" s="28"/>
      <c r="E188" s="29"/>
      <c r="F188" s="30"/>
      <c r="G188" s="283"/>
      <c r="H188" s="55"/>
    </row>
    <row r="189" spans="1:8" ht="12" customHeight="1" x14ac:dyDescent="0.25">
      <c r="A189" s="31"/>
      <c r="B189" s="32"/>
      <c r="C189" s="16"/>
      <c r="D189" s="33"/>
      <c r="E189" s="31"/>
      <c r="F189" s="34"/>
      <c r="G189" s="283"/>
      <c r="H189" s="56"/>
    </row>
    <row r="190" spans="1:8" ht="12" customHeight="1" x14ac:dyDescent="0.25">
      <c r="A190" s="40"/>
      <c r="B190" s="43"/>
      <c r="C190" s="41"/>
      <c r="D190" s="41"/>
      <c r="E190" s="29"/>
      <c r="F190" s="30"/>
      <c r="G190" s="283"/>
      <c r="H190" s="39"/>
    </row>
    <row r="191" spans="1:8" ht="12" customHeight="1" x14ac:dyDescent="0.25">
      <c r="A191" s="40"/>
      <c r="B191" s="43"/>
      <c r="C191" s="41"/>
      <c r="D191" s="41"/>
      <c r="E191" s="29"/>
      <c r="F191" s="30"/>
      <c r="G191" s="283"/>
      <c r="H191" s="39"/>
    </row>
    <row r="192" spans="1:8" ht="12" customHeight="1" x14ac:dyDescent="0.3">
      <c r="A192" s="111"/>
      <c r="B192" s="67" t="s">
        <v>86</v>
      </c>
      <c r="C192" s="41"/>
      <c r="D192" s="41"/>
      <c r="E192" s="47"/>
      <c r="F192" s="30"/>
      <c r="G192" s="283"/>
      <c r="H192" s="39">
        <f t="shared" ref="H192:H229" si="9">IF(AND(NOT(ISBLANK($E192)),NOT(ISNUMBER($F192))),"Rate only",$F192*G192)</f>
        <v>0</v>
      </c>
    </row>
    <row r="193" spans="1:8" ht="12" customHeight="1" x14ac:dyDescent="0.25">
      <c r="A193" s="40"/>
      <c r="B193" s="67" t="s">
        <v>74</v>
      </c>
      <c r="C193" s="41"/>
      <c r="D193" s="42"/>
      <c r="E193" s="29"/>
      <c r="F193" s="30"/>
      <c r="G193" s="283"/>
      <c r="H193" s="39">
        <f t="shared" si="9"/>
        <v>0</v>
      </c>
    </row>
    <row r="194" spans="1:8" ht="12" customHeight="1" x14ac:dyDescent="0.25">
      <c r="A194" s="40"/>
      <c r="B194" s="43"/>
      <c r="C194" s="41"/>
      <c r="D194" s="42"/>
      <c r="E194" s="29"/>
      <c r="F194" s="30"/>
      <c r="G194" s="283"/>
      <c r="H194" s="39">
        <f t="shared" si="9"/>
        <v>0</v>
      </c>
    </row>
    <row r="195" spans="1:8" ht="12" customHeight="1" x14ac:dyDescent="0.3">
      <c r="A195" s="40"/>
      <c r="B195" s="43"/>
      <c r="C195" s="41"/>
      <c r="D195" s="42"/>
      <c r="E195" s="47"/>
      <c r="F195" s="30"/>
      <c r="G195" s="283"/>
      <c r="H195" s="39">
        <f t="shared" si="9"/>
        <v>0</v>
      </c>
    </row>
    <row r="196" spans="1:8" ht="12" customHeight="1" x14ac:dyDescent="0.3">
      <c r="A196" s="124"/>
      <c r="B196" s="69" t="s">
        <v>40</v>
      </c>
      <c r="C196" s="41"/>
      <c r="D196" s="42"/>
      <c r="E196" s="59" t="s">
        <v>16</v>
      </c>
      <c r="F196" s="58">
        <v>1</v>
      </c>
      <c r="G196" s="283">
        <f>H19/10</f>
        <v>0</v>
      </c>
      <c r="H196" s="39">
        <f t="shared" si="9"/>
        <v>0</v>
      </c>
    </row>
    <row r="197" spans="1:8" ht="12" customHeight="1" x14ac:dyDescent="0.25">
      <c r="A197" s="72"/>
      <c r="B197" s="69"/>
      <c r="C197" s="147"/>
      <c r="D197" s="148"/>
      <c r="E197" s="29"/>
      <c r="F197" s="30"/>
      <c r="G197" s="283"/>
      <c r="H197" s="39">
        <f t="shared" si="9"/>
        <v>0</v>
      </c>
    </row>
    <row r="198" spans="1:8" ht="12" customHeight="1" x14ac:dyDescent="0.25">
      <c r="A198" s="40"/>
      <c r="B198" s="43"/>
      <c r="C198" s="41"/>
      <c r="D198" s="42"/>
      <c r="E198" s="29"/>
      <c r="F198" s="30"/>
      <c r="G198" s="283"/>
      <c r="H198" s="39">
        <f t="shared" si="9"/>
        <v>0</v>
      </c>
    </row>
    <row r="199" spans="1:8" ht="12" customHeight="1" x14ac:dyDescent="0.3">
      <c r="A199" s="124"/>
      <c r="B199" s="79" t="s">
        <v>41</v>
      </c>
      <c r="C199" s="41"/>
      <c r="D199" s="42"/>
      <c r="E199" s="59" t="s">
        <v>16</v>
      </c>
      <c r="F199" s="58">
        <v>1</v>
      </c>
      <c r="G199" s="283">
        <f>H19/10</f>
        <v>0</v>
      </c>
      <c r="H199" s="39">
        <f t="shared" si="9"/>
        <v>0</v>
      </c>
    </row>
    <row r="200" spans="1:8" ht="12" customHeight="1" x14ac:dyDescent="0.25">
      <c r="A200" s="40"/>
      <c r="B200" s="43"/>
      <c r="C200" s="143"/>
      <c r="D200" s="144"/>
      <c r="E200" s="29"/>
      <c r="F200" s="30"/>
      <c r="G200" s="283"/>
      <c r="H200" s="39">
        <f t="shared" si="9"/>
        <v>0</v>
      </c>
    </row>
    <row r="201" spans="1:8" ht="12" customHeight="1" x14ac:dyDescent="0.25">
      <c r="A201" s="40"/>
      <c r="B201" s="43"/>
      <c r="C201" s="41"/>
      <c r="D201" s="42"/>
      <c r="E201" s="29"/>
      <c r="F201" s="30"/>
      <c r="G201" s="283"/>
      <c r="H201" s="39">
        <f t="shared" si="9"/>
        <v>0</v>
      </c>
    </row>
    <row r="202" spans="1:8" ht="12" customHeight="1" x14ac:dyDescent="0.3">
      <c r="A202" s="124"/>
      <c r="B202" s="79" t="s">
        <v>42</v>
      </c>
      <c r="C202" s="41"/>
      <c r="D202" s="42"/>
      <c r="E202" s="59" t="s">
        <v>16</v>
      </c>
      <c r="F202" s="58">
        <v>1</v>
      </c>
      <c r="G202" s="283">
        <f>H19/10</f>
        <v>0</v>
      </c>
      <c r="H202" s="39">
        <f t="shared" si="9"/>
        <v>0</v>
      </c>
    </row>
    <row r="203" spans="1:8" ht="12" customHeight="1" x14ac:dyDescent="0.3">
      <c r="A203" s="40"/>
      <c r="B203" s="79"/>
      <c r="C203" s="143"/>
      <c r="D203" s="144"/>
      <c r="E203" s="59"/>
      <c r="F203" s="60"/>
      <c r="G203" s="283"/>
      <c r="H203" s="39">
        <f t="shared" si="9"/>
        <v>0</v>
      </c>
    </row>
    <row r="204" spans="1:8" ht="12" customHeight="1" x14ac:dyDescent="0.3">
      <c r="A204" s="145"/>
      <c r="B204" s="79"/>
      <c r="C204" s="143"/>
      <c r="D204" s="144"/>
      <c r="E204" s="59"/>
      <c r="F204" s="58"/>
      <c r="G204" s="283"/>
      <c r="H204" s="39">
        <f t="shared" si="9"/>
        <v>0</v>
      </c>
    </row>
    <row r="205" spans="1:8" ht="12" customHeight="1" x14ac:dyDescent="0.3">
      <c r="A205" s="124"/>
      <c r="B205" s="79" t="s">
        <v>43</v>
      </c>
      <c r="C205" s="41"/>
      <c r="D205" s="42"/>
      <c r="E205" s="59" t="s">
        <v>16</v>
      </c>
      <c r="F205" s="58">
        <v>1</v>
      </c>
      <c r="G205" s="283">
        <f>H19/10</f>
        <v>0</v>
      </c>
      <c r="H205" s="39">
        <f t="shared" si="9"/>
        <v>0</v>
      </c>
    </row>
    <row r="206" spans="1:8" ht="12" customHeight="1" x14ac:dyDescent="0.25">
      <c r="A206" s="66"/>
      <c r="B206" s="78"/>
      <c r="C206" s="143"/>
      <c r="D206" s="144"/>
      <c r="E206" s="76"/>
      <c r="F206" s="58"/>
      <c r="G206" s="283"/>
      <c r="H206" s="55"/>
    </row>
    <row r="207" spans="1:8" ht="12" customHeight="1" x14ac:dyDescent="0.3">
      <c r="A207" s="112"/>
      <c r="B207" s="78"/>
      <c r="C207" s="64"/>
      <c r="D207" s="81"/>
      <c r="E207" s="59"/>
      <c r="F207" s="58"/>
      <c r="G207" s="283"/>
      <c r="H207" s="39">
        <f t="shared" si="9"/>
        <v>0</v>
      </c>
    </row>
    <row r="208" spans="1:8" ht="12" customHeight="1" x14ac:dyDescent="0.3">
      <c r="A208" s="124"/>
      <c r="B208" s="79" t="s">
        <v>44</v>
      </c>
      <c r="C208" s="75"/>
      <c r="D208" s="81"/>
      <c r="E208" s="59" t="s">
        <v>16</v>
      </c>
      <c r="F208" s="58">
        <v>1</v>
      </c>
      <c r="G208" s="283">
        <f>H19/10</f>
        <v>0</v>
      </c>
      <c r="H208" s="39">
        <f t="shared" si="9"/>
        <v>0</v>
      </c>
    </row>
    <row r="209" spans="1:8" ht="12" customHeight="1" x14ac:dyDescent="0.25">
      <c r="A209" s="66"/>
      <c r="B209" s="78"/>
      <c r="C209" s="143"/>
      <c r="D209" s="144"/>
      <c r="E209" s="76"/>
      <c r="F209" s="48"/>
      <c r="G209" s="283"/>
      <c r="H209" s="55"/>
    </row>
    <row r="210" spans="1:8" ht="12" customHeight="1" x14ac:dyDescent="0.3">
      <c r="A210" s="112"/>
      <c r="B210" s="78"/>
      <c r="C210" s="75"/>
      <c r="D210" s="65"/>
      <c r="E210" s="59"/>
      <c r="F210" s="58"/>
      <c r="G210" s="283"/>
      <c r="H210" s="39">
        <f t="shared" si="9"/>
        <v>0</v>
      </c>
    </row>
    <row r="211" spans="1:8" ht="12" customHeight="1" x14ac:dyDescent="0.3">
      <c r="A211" s="124"/>
      <c r="B211" s="79" t="s">
        <v>45</v>
      </c>
      <c r="C211" s="75"/>
      <c r="D211" s="65"/>
      <c r="E211" s="59" t="s">
        <v>16</v>
      </c>
      <c r="F211" s="58">
        <v>1</v>
      </c>
      <c r="G211" s="283">
        <f>H19/10</f>
        <v>0</v>
      </c>
      <c r="H211" s="39">
        <f t="shared" si="9"/>
        <v>0</v>
      </c>
    </row>
    <row r="212" spans="1:8" ht="12" customHeight="1" x14ac:dyDescent="0.25">
      <c r="A212" s="66"/>
      <c r="B212" s="78"/>
      <c r="C212" s="143"/>
      <c r="D212" s="144"/>
      <c r="E212" s="76"/>
      <c r="F212" s="58"/>
      <c r="G212" s="283"/>
      <c r="H212" s="55"/>
    </row>
    <row r="213" spans="1:8" ht="12" customHeight="1" x14ac:dyDescent="0.3">
      <c r="A213" s="112"/>
      <c r="B213" s="77"/>
      <c r="C213" s="75"/>
      <c r="D213" s="65"/>
      <c r="E213" s="59"/>
      <c r="F213" s="58"/>
      <c r="G213" s="283"/>
      <c r="H213" s="39">
        <f t="shared" si="9"/>
        <v>0</v>
      </c>
    </row>
    <row r="214" spans="1:8" ht="12" customHeight="1" x14ac:dyDescent="0.3">
      <c r="A214" s="124"/>
      <c r="B214" s="79" t="s">
        <v>46</v>
      </c>
      <c r="C214" s="80"/>
      <c r="D214" s="110"/>
      <c r="E214" s="59" t="s">
        <v>16</v>
      </c>
      <c r="F214" s="58">
        <v>1</v>
      </c>
      <c r="G214" s="283">
        <f>H19/10</f>
        <v>0</v>
      </c>
      <c r="H214" s="39">
        <f t="shared" si="9"/>
        <v>0</v>
      </c>
    </row>
    <row r="215" spans="1:8" ht="12" customHeight="1" x14ac:dyDescent="0.25">
      <c r="A215" s="66"/>
      <c r="B215" s="105"/>
      <c r="C215" s="143"/>
      <c r="D215" s="144"/>
      <c r="E215" s="76"/>
      <c r="F215" s="58"/>
      <c r="G215" s="283"/>
      <c r="H215" s="55"/>
    </row>
    <row r="216" spans="1:8" ht="12" customHeight="1" x14ac:dyDescent="0.3">
      <c r="A216" s="112"/>
      <c r="B216" s="77"/>
      <c r="C216" s="75"/>
      <c r="D216" s="65"/>
      <c r="E216" s="59"/>
      <c r="F216" s="58"/>
      <c r="G216" s="283"/>
      <c r="H216" s="39">
        <f t="shared" si="9"/>
        <v>0</v>
      </c>
    </row>
    <row r="217" spans="1:8" ht="12" customHeight="1" x14ac:dyDescent="0.3">
      <c r="A217" s="124"/>
      <c r="B217" s="79" t="s">
        <v>48</v>
      </c>
      <c r="C217" s="75"/>
      <c r="D217" s="65"/>
      <c r="E217" s="59" t="s">
        <v>16</v>
      </c>
      <c r="F217" s="58">
        <v>1</v>
      </c>
      <c r="G217" s="283">
        <f>H19/10</f>
        <v>0</v>
      </c>
      <c r="H217" s="39">
        <f t="shared" si="9"/>
        <v>0</v>
      </c>
    </row>
    <row r="218" spans="1:8" ht="12" customHeight="1" x14ac:dyDescent="0.25">
      <c r="A218" s="66"/>
      <c r="B218" s="78"/>
      <c r="C218" s="143"/>
      <c r="D218" s="144"/>
      <c r="E218" s="76"/>
      <c r="F218" s="58"/>
      <c r="G218" s="283"/>
      <c r="H218" s="55"/>
    </row>
    <row r="219" spans="1:8" ht="12" customHeight="1" x14ac:dyDescent="0.3">
      <c r="A219" s="112"/>
      <c r="B219" s="77"/>
      <c r="C219" s="75"/>
      <c r="D219" s="65"/>
      <c r="E219" s="59"/>
      <c r="F219" s="58"/>
      <c r="G219" s="283"/>
      <c r="H219" s="39">
        <f t="shared" si="9"/>
        <v>0</v>
      </c>
    </row>
    <row r="220" spans="1:8" ht="12" customHeight="1" x14ac:dyDescent="0.3">
      <c r="A220" s="124"/>
      <c r="B220" s="79" t="s">
        <v>49</v>
      </c>
      <c r="C220" s="75"/>
      <c r="D220" s="65"/>
      <c r="E220" s="59" t="s">
        <v>16</v>
      </c>
      <c r="F220" s="58">
        <v>1</v>
      </c>
      <c r="G220" s="283">
        <f>H19/10</f>
        <v>0</v>
      </c>
      <c r="H220" s="39">
        <f t="shared" si="9"/>
        <v>0</v>
      </c>
    </row>
    <row r="221" spans="1:8" ht="12" customHeight="1" x14ac:dyDescent="0.25">
      <c r="A221" s="66"/>
      <c r="B221" s="78"/>
      <c r="C221" s="143"/>
      <c r="D221" s="144"/>
      <c r="E221" s="76"/>
      <c r="F221" s="58"/>
      <c r="G221" s="142"/>
      <c r="H221" s="39">
        <f t="shared" si="9"/>
        <v>0</v>
      </c>
    </row>
    <row r="222" spans="1:8" ht="12" customHeight="1" x14ac:dyDescent="0.3">
      <c r="A222" s="124"/>
      <c r="B222" s="69"/>
      <c r="C222" s="41"/>
      <c r="D222" s="42"/>
      <c r="E222" s="59"/>
      <c r="F222" s="58"/>
      <c r="G222" s="141"/>
      <c r="H222" s="39">
        <f t="shared" si="9"/>
        <v>0</v>
      </c>
    </row>
    <row r="223" spans="1:8" ht="12" customHeight="1" x14ac:dyDescent="0.3">
      <c r="A223" s="124"/>
      <c r="B223" s="69" t="s">
        <v>96</v>
      </c>
      <c r="C223" s="147"/>
      <c r="D223" s="148"/>
      <c r="E223" s="59"/>
      <c r="F223" s="58"/>
      <c r="G223" s="139"/>
      <c r="H223" s="39">
        <f t="shared" si="9"/>
        <v>0</v>
      </c>
    </row>
    <row r="224" spans="1:8" ht="12" customHeight="1" x14ac:dyDescent="0.25">
      <c r="A224" s="40"/>
      <c r="B224" s="69" t="s">
        <v>97</v>
      </c>
      <c r="C224" s="41"/>
      <c r="D224" s="42"/>
      <c r="E224" s="29"/>
      <c r="F224" s="30"/>
      <c r="G224" s="139"/>
      <c r="H224" s="39">
        <f t="shared" si="9"/>
        <v>0</v>
      </c>
    </row>
    <row r="225" spans="1:8" ht="12" customHeight="1" x14ac:dyDescent="0.3">
      <c r="A225" s="124"/>
      <c r="B225" s="79" t="s">
        <v>98</v>
      </c>
      <c r="C225" s="41"/>
      <c r="D225" s="42"/>
      <c r="E225" s="59" t="s">
        <v>16</v>
      </c>
      <c r="F225" s="58">
        <v>1</v>
      </c>
      <c r="G225" s="284">
        <f>H19/10</f>
        <v>0</v>
      </c>
      <c r="H225" s="39">
        <f t="shared" si="9"/>
        <v>0</v>
      </c>
    </row>
    <row r="226" spans="1:8" ht="12" customHeight="1" x14ac:dyDescent="0.25">
      <c r="A226" s="40"/>
      <c r="B226" s="43"/>
      <c r="C226" s="143"/>
      <c r="D226" s="144"/>
      <c r="E226" s="29"/>
      <c r="F226" s="30"/>
      <c r="G226" s="139"/>
      <c r="H226" s="39">
        <f t="shared" si="9"/>
        <v>0</v>
      </c>
    </row>
    <row r="227" spans="1:8" ht="12" customHeight="1" x14ac:dyDescent="0.25">
      <c r="A227" s="40"/>
      <c r="B227" s="416" t="s">
        <v>120</v>
      </c>
      <c r="C227" s="417"/>
      <c r="D227" s="418"/>
      <c r="E227" s="29"/>
      <c r="F227" s="30"/>
      <c r="G227" s="139"/>
      <c r="H227" s="39">
        <f t="shared" si="9"/>
        <v>0</v>
      </c>
    </row>
    <row r="228" spans="1:8" ht="12" customHeight="1" x14ac:dyDescent="0.3">
      <c r="A228" s="124"/>
      <c r="B228" s="416"/>
      <c r="C228" s="417"/>
      <c r="D228" s="418"/>
      <c r="E228" s="59"/>
      <c r="F228" s="58"/>
      <c r="G228" s="141"/>
      <c r="H228" s="39">
        <f t="shared" si="9"/>
        <v>0</v>
      </c>
    </row>
    <row r="229" spans="1:8" ht="12" customHeight="1" x14ac:dyDescent="0.3">
      <c r="A229" s="124"/>
      <c r="B229" s="416"/>
      <c r="C229" s="417"/>
      <c r="D229" s="418"/>
      <c r="E229" s="59"/>
      <c r="F229" s="58"/>
      <c r="G229" s="141"/>
      <c r="H229" s="39">
        <f t="shared" si="9"/>
        <v>0</v>
      </c>
    </row>
    <row r="230" spans="1:8" ht="12" customHeight="1" x14ac:dyDescent="0.3">
      <c r="A230" s="124"/>
      <c r="B230" s="416"/>
      <c r="C230" s="417"/>
      <c r="D230" s="418"/>
      <c r="E230" s="59"/>
      <c r="F230" s="58"/>
      <c r="G230" s="141"/>
      <c r="H230" s="39"/>
    </row>
    <row r="231" spans="1:8" ht="12" customHeight="1" x14ac:dyDescent="0.3">
      <c r="A231" s="124"/>
      <c r="B231" s="79"/>
      <c r="C231" s="41"/>
      <c r="D231" s="42"/>
      <c r="E231" s="59"/>
      <c r="F231" s="58"/>
      <c r="G231" s="141"/>
      <c r="H231" s="39"/>
    </row>
    <row r="232" spans="1:8" ht="12" customHeight="1" x14ac:dyDescent="0.25">
      <c r="A232" s="40"/>
      <c r="C232" s="41"/>
      <c r="D232" s="41"/>
      <c r="E232" s="29"/>
      <c r="F232" s="104"/>
      <c r="G232" s="138"/>
      <c r="H232" s="39">
        <f>IF(AND(NOT(ISBLANK($E232)),NOT(ISNUMBER($F232))),"Rate only",$F232*G232)</f>
        <v>0</v>
      </c>
    </row>
    <row r="233" spans="1:8" ht="12" customHeight="1" x14ac:dyDescent="0.25">
      <c r="A233" s="35"/>
      <c r="B233" s="36"/>
      <c r="C233" s="37"/>
      <c r="D233" s="37"/>
      <c r="E233" s="20"/>
      <c r="F233" s="99"/>
      <c r="G233" s="9"/>
      <c r="H233" s="54"/>
    </row>
    <row r="234" spans="1:8" s="71" customFormat="1" ht="12" customHeight="1" x14ac:dyDescent="0.25">
      <c r="A234" s="174"/>
      <c r="B234" s="69" t="s">
        <v>88</v>
      </c>
      <c r="C234" s="147"/>
      <c r="D234" s="147"/>
      <c r="E234" s="396"/>
      <c r="F234" s="176"/>
      <c r="G234" s="177"/>
      <c r="H234" s="178">
        <f>H19</f>
        <v>0</v>
      </c>
    </row>
    <row r="235" spans="1:8" ht="12" customHeight="1" x14ac:dyDescent="0.25">
      <c r="A235" s="102"/>
      <c r="B235" s="103"/>
      <c r="C235" s="15"/>
      <c r="D235" s="15"/>
      <c r="E235" s="16"/>
      <c r="F235" s="17"/>
      <c r="G235" s="10"/>
      <c r="H235" s="56"/>
    </row>
    <row r="236" spans="1:8" ht="12" customHeight="1" x14ac:dyDescent="0.25">
      <c r="A236" s="41"/>
      <c r="B236" s="41"/>
      <c r="C236" s="41"/>
      <c r="D236" s="41"/>
      <c r="E236" s="100"/>
      <c r="F236" s="101"/>
      <c r="G236" s="163"/>
      <c r="H236" s="164"/>
    </row>
    <row r="237" spans="1:8" ht="12" customHeight="1" x14ac:dyDescent="0.25">
      <c r="G237" s="1"/>
    </row>
    <row r="238" spans="1:8" ht="12" customHeight="1" x14ac:dyDescent="0.25">
      <c r="A238" s="71" t="str">
        <f>_100head</f>
        <v>SCHEDULE 2:  NORMAL SERVICES . . . . . . . . . . . . . . . . . . . . . . . . . . . . . . . . . . . . . . . . . . . . . . . . . . . . . . . .</v>
      </c>
      <c r="H238" s="159"/>
    </row>
    <row r="239" spans="1:8" ht="12" customHeight="1" x14ac:dyDescent="0.25">
      <c r="A239" s="172" t="str">
        <f>_160shead&amp;": "&amp;LEFT(_160Lhead,(FIND(" . ",_160Lhead)-1))</f>
        <v>C3.7: STAGE 6:  CLOSE-OUT</v>
      </c>
      <c r="H239" s="159"/>
    </row>
    <row r="240" spans="1:8" ht="12" customHeight="1" x14ac:dyDescent="0.25">
      <c r="B240" s="16"/>
      <c r="G240" s="1"/>
    </row>
    <row r="241" spans="1:8" ht="12" customHeight="1" x14ac:dyDescent="0.25">
      <c r="A241" s="18"/>
      <c r="B241" s="19"/>
      <c r="C241" s="20"/>
      <c r="D241" s="21"/>
      <c r="E241" s="18"/>
      <c r="F241" s="22"/>
      <c r="G241" s="6"/>
      <c r="H241" s="54"/>
    </row>
    <row r="242" spans="1:8" ht="12" customHeight="1" x14ac:dyDescent="0.25">
      <c r="A242" s="23" t="s">
        <v>7</v>
      </c>
      <c r="B242" s="24" t="s">
        <v>8</v>
      </c>
      <c r="C242" s="25"/>
      <c r="D242" s="26"/>
      <c r="E242" s="23" t="s">
        <v>9</v>
      </c>
      <c r="F242" s="27" t="s">
        <v>10</v>
      </c>
      <c r="G242" s="4" t="s">
        <v>11</v>
      </c>
      <c r="H242" s="70" t="s">
        <v>12</v>
      </c>
    </row>
    <row r="243" spans="1:8" ht="12" customHeight="1" x14ac:dyDescent="0.25">
      <c r="A243" s="23" t="s">
        <v>13</v>
      </c>
      <c r="B243" s="121"/>
      <c r="C243" s="122"/>
      <c r="D243" s="28"/>
      <c r="E243" s="29"/>
      <c r="F243" s="30"/>
      <c r="G243" s="5"/>
      <c r="H243" s="55"/>
    </row>
    <row r="244" spans="1:8" ht="12" customHeight="1" x14ac:dyDescent="0.25">
      <c r="A244" s="31"/>
      <c r="B244" s="32"/>
      <c r="C244" s="16"/>
      <c r="D244" s="33"/>
      <c r="E244" s="31"/>
      <c r="F244" s="34"/>
      <c r="G244" s="7"/>
      <c r="H244" s="56"/>
    </row>
    <row r="245" spans="1:8" ht="12" customHeight="1" x14ac:dyDescent="0.3">
      <c r="A245" s="40"/>
      <c r="B245" s="43"/>
      <c r="C245" s="41"/>
      <c r="D245" s="41"/>
      <c r="E245" s="59"/>
      <c r="F245" s="30"/>
      <c r="G245" s="142"/>
      <c r="H245" s="55"/>
    </row>
    <row r="246" spans="1:8" ht="12" customHeight="1" x14ac:dyDescent="0.3">
      <c r="A246" s="40"/>
      <c r="B246" s="43"/>
      <c r="C246" s="41"/>
      <c r="D246" s="41"/>
      <c r="E246" s="59"/>
      <c r="F246" s="30"/>
      <c r="G246" s="142"/>
      <c r="H246" s="55"/>
    </row>
    <row r="247" spans="1:8" ht="12" customHeight="1" x14ac:dyDescent="0.3">
      <c r="A247" s="40"/>
      <c r="B247" s="43"/>
      <c r="C247" s="41"/>
      <c r="D247" s="41"/>
      <c r="E247" s="59"/>
      <c r="F247" s="30"/>
      <c r="G247" s="142"/>
      <c r="H247" s="55"/>
    </row>
    <row r="248" spans="1:8" ht="12" customHeight="1" x14ac:dyDescent="0.25">
      <c r="A248" s="167"/>
      <c r="B248" s="160" t="str">
        <f>LEFT(_160Lhead,(FIND(" . ",_160Lhead)-1))</f>
        <v>STAGE 6:  CLOSE-OUT</v>
      </c>
      <c r="C248" s="41"/>
      <c r="D248" s="42"/>
      <c r="E248" s="29"/>
      <c r="F248" s="30"/>
      <c r="G248" s="142"/>
      <c r="H248" s="39">
        <f>IF(AND(NOT(ISBLANK($E248)),NOT(ISNUMBER($F248))),"Rate only",$F248*G248)</f>
        <v>0</v>
      </c>
    </row>
    <row r="249" spans="1:8" ht="12" customHeight="1" x14ac:dyDescent="0.25">
      <c r="A249" s="111"/>
      <c r="B249" s="79"/>
      <c r="C249" s="41"/>
      <c r="D249" s="42"/>
      <c r="E249" s="29"/>
      <c r="F249" s="30"/>
      <c r="G249" s="142"/>
      <c r="H249" s="39"/>
    </row>
    <row r="250" spans="1:8" ht="12" customHeight="1" x14ac:dyDescent="0.25">
      <c r="A250" s="111"/>
      <c r="B250" s="79"/>
      <c r="C250" s="41"/>
      <c r="D250" s="42"/>
      <c r="E250" s="29"/>
      <c r="F250" s="30"/>
      <c r="G250" s="142"/>
      <c r="H250" s="39"/>
    </row>
    <row r="251" spans="1:8" ht="12" customHeight="1" x14ac:dyDescent="0.3">
      <c r="A251" s="125"/>
      <c r="B251" s="79" t="s">
        <v>46</v>
      </c>
      <c r="C251" s="75"/>
      <c r="D251" s="65"/>
      <c r="E251" s="59" t="s">
        <v>16</v>
      </c>
      <c r="F251" s="58">
        <v>1</v>
      </c>
      <c r="G251" s="285">
        <f>H21/5</f>
        <v>0</v>
      </c>
      <c r="H251" s="39">
        <f t="shared" ref="H251:H264" si="10">IF(AND(NOT(ISBLANK($E251)),NOT(ISNUMBER($F251))),"Rate only",$F251*G251)</f>
        <v>0</v>
      </c>
    </row>
    <row r="252" spans="1:8" ht="12" customHeight="1" x14ac:dyDescent="0.25">
      <c r="A252" s="68"/>
      <c r="B252" s="62"/>
      <c r="C252" s="46"/>
      <c r="D252" s="50"/>
      <c r="E252" s="76"/>
      <c r="F252" s="58"/>
      <c r="G252" s="142"/>
      <c r="H252" s="39">
        <f t="shared" si="10"/>
        <v>0</v>
      </c>
    </row>
    <row r="253" spans="1:8" ht="12" customHeight="1" x14ac:dyDescent="0.3">
      <c r="A253" s="112"/>
      <c r="B253" s="79"/>
      <c r="C253" s="41"/>
      <c r="D253" s="42"/>
      <c r="E253" s="59"/>
      <c r="F253" s="58"/>
      <c r="G253" s="141"/>
      <c r="H253" s="39">
        <f t="shared" si="10"/>
        <v>0</v>
      </c>
    </row>
    <row r="254" spans="1:8" ht="12" customHeight="1" x14ac:dyDescent="0.3">
      <c r="A254" s="125"/>
      <c r="B254" s="79" t="s">
        <v>50</v>
      </c>
      <c r="C254" s="143"/>
      <c r="D254" s="144"/>
      <c r="E254" s="59" t="s">
        <v>16</v>
      </c>
      <c r="F254" s="58">
        <v>1</v>
      </c>
      <c r="G254" s="285">
        <f>H21/5</f>
        <v>0</v>
      </c>
      <c r="H254" s="39">
        <f t="shared" si="10"/>
        <v>0</v>
      </c>
    </row>
    <row r="255" spans="1:8" ht="12" customHeight="1" x14ac:dyDescent="0.25">
      <c r="A255" s="149"/>
      <c r="B255" s="79"/>
      <c r="C255" s="143"/>
      <c r="D255" s="144"/>
      <c r="E255" s="29"/>
      <c r="F255" s="30"/>
      <c r="G255" s="139"/>
      <c r="H255" s="39">
        <f t="shared" si="10"/>
        <v>0</v>
      </c>
    </row>
    <row r="256" spans="1:8" ht="12" customHeight="1" x14ac:dyDescent="0.3">
      <c r="A256" s="125"/>
      <c r="B256" s="79"/>
      <c r="C256" s="143"/>
      <c r="D256" s="144"/>
      <c r="E256" s="59"/>
      <c r="F256" s="58"/>
      <c r="G256" s="139"/>
      <c r="H256" s="39">
        <f t="shared" si="10"/>
        <v>0</v>
      </c>
    </row>
    <row r="257" spans="1:8" ht="12" customHeight="1" x14ac:dyDescent="0.3">
      <c r="A257" s="125"/>
      <c r="B257" s="69" t="s">
        <v>54</v>
      </c>
      <c r="C257" s="143"/>
      <c r="D257" s="144"/>
      <c r="E257" s="59"/>
      <c r="F257" s="58"/>
      <c r="G257" s="139"/>
      <c r="H257" s="39">
        <f t="shared" si="10"/>
        <v>0</v>
      </c>
    </row>
    <row r="258" spans="1:8" ht="12" customHeight="1" x14ac:dyDescent="0.3">
      <c r="A258" s="66"/>
      <c r="B258" s="79" t="s">
        <v>55</v>
      </c>
      <c r="C258" s="75"/>
      <c r="D258" s="81"/>
      <c r="E258" s="59" t="s">
        <v>16</v>
      </c>
      <c r="F258" s="58">
        <v>1</v>
      </c>
      <c r="G258" s="284">
        <f>H21/5</f>
        <v>0</v>
      </c>
      <c r="H258" s="39">
        <f t="shared" si="10"/>
        <v>0</v>
      </c>
    </row>
    <row r="259" spans="1:8" ht="12" customHeight="1" x14ac:dyDescent="0.3">
      <c r="A259" s="112"/>
      <c r="B259" s="69"/>
      <c r="C259" s="75"/>
      <c r="D259" s="65"/>
      <c r="E259" s="59"/>
      <c r="F259" s="58"/>
      <c r="G259" s="141"/>
      <c r="H259" s="39">
        <f t="shared" si="10"/>
        <v>0</v>
      </c>
    </row>
    <row r="260" spans="1:8" ht="12" customHeight="1" x14ac:dyDescent="0.3">
      <c r="A260" s="125"/>
      <c r="B260" s="79" t="s">
        <v>51</v>
      </c>
      <c r="C260" s="147"/>
      <c r="D260" s="148"/>
      <c r="E260" s="59" t="s">
        <v>16</v>
      </c>
      <c r="F260" s="58">
        <v>1</v>
      </c>
      <c r="G260" s="285">
        <f>H21/5</f>
        <v>0</v>
      </c>
      <c r="H260" s="39">
        <f t="shared" si="10"/>
        <v>0</v>
      </c>
    </row>
    <row r="261" spans="1:8" ht="12" customHeight="1" x14ac:dyDescent="0.25">
      <c r="A261" s="72"/>
      <c r="B261" s="79"/>
      <c r="C261" s="143"/>
      <c r="D261" s="144"/>
      <c r="E261" s="29"/>
      <c r="F261" s="30"/>
      <c r="G261" s="139"/>
      <c r="H261" s="39">
        <f t="shared" si="10"/>
        <v>0</v>
      </c>
    </row>
    <row r="262" spans="1:8" ht="12" customHeight="1" x14ac:dyDescent="0.25">
      <c r="A262" s="72"/>
      <c r="B262" s="79"/>
      <c r="C262" s="143"/>
      <c r="D262" s="144"/>
      <c r="E262" s="29"/>
      <c r="F262" s="30"/>
      <c r="G262" s="139"/>
      <c r="H262" s="39">
        <f t="shared" si="10"/>
        <v>0</v>
      </c>
    </row>
    <row r="263" spans="1:8" ht="12" customHeight="1" x14ac:dyDescent="0.3">
      <c r="A263" s="125"/>
      <c r="B263" s="69" t="s">
        <v>52</v>
      </c>
      <c r="C263" s="143"/>
      <c r="D263" s="144"/>
      <c r="E263" s="59" t="s">
        <v>16</v>
      </c>
      <c r="F263" s="58">
        <v>1</v>
      </c>
      <c r="G263" s="285">
        <f>H21/5</f>
        <v>0</v>
      </c>
      <c r="H263" s="39">
        <f t="shared" si="10"/>
        <v>0</v>
      </c>
    </row>
    <row r="264" spans="1:8" ht="12" customHeight="1" x14ac:dyDescent="0.3">
      <c r="A264" s="125"/>
      <c r="B264" s="69"/>
      <c r="C264" s="143"/>
      <c r="D264" s="144"/>
      <c r="E264" s="59"/>
      <c r="F264" s="58"/>
      <c r="G264" s="139"/>
      <c r="H264" s="39">
        <f t="shared" si="10"/>
        <v>0</v>
      </c>
    </row>
    <row r="265" spans="1:8" ht="12" customHeight="1" x14ac:dyDescent="0.25">
      <c r="A265" s="72"/>
      <c r="B265" s="416" t="s">
        <v>121</v>
      </c>
      <c r="C265" s="419"/>
      <c r="D265" s="420"/>
      <c r="E265" s="29"/>
      <c r="F265" s="30"/>
      <c r="G265" s="139"/>
      <c r="H265" s="39"/>
    </row>
    <row r="266" spans="1:8" ht="12" customHeight="1" x14ac:dyDescent="0.3">
      <c r="A266" s="125"/>
      <c r="B266" s="421"/>
      <c r="C266" s="419"/>
      <c r="D266" s="420"/>
      <c r="E266" s="59"/>
      <c r="F266" s="58"/>
      <c r="G266" s="140"/>
      <c r="H266" s="39">
        <f t="shared" ref="H266" si="11">IF(AND(NOT(ISBLANK($E266)),NOT(ISNUMBER($F266))),"Rate only",$F266*G266)</f>
        <v>0</v>
      </c>
    </row>
    <row r="267" spans="1:8" ht="12" customHeight="1" x14ac:dyDescent="0.3">
      <c r="A267" s="125"/>
      <c r="B267" s="421"/>
      <c r="C267" s="419"/>
      <c r="D267" s="420"/>
      <c r="E267" s="59"/>
      <c r="F267" s="58"/>
      <c r="G267" s="140"/>
      <c r="H267" s="39"/>
    </row>
    <row r="268" spans="1:8" ht="12" customHeight="1" x14ac:dyDescent="0.3">
      <c r="A268" s="125"/>
      <c r="B268" s="421"/>
      <c r="C268" s="419"/>
      <c r="D268" s="420"/>
      <c r="E268" s="59"/>
      <c r="F268" s="58"/>
      <c r="G268" s="140"/>
      <c r="H268" s="39"/>
    </row>
    <row r="269" spans="1:8" ht="12" customHeight="1" x14ac:dyDescent="0.3">
      <c r="A269" s="125"/>
      <c r="B269" s="69"/>
      <c r="C269" s="147"/>
      <c r="D269" s="148"/>
      <c r="E269" s="59"/>
      <c r="F269" s="58"/>
      <c r="G269" s="140"/>
      <c r="H269" s="39"/>
    </row>
    <row r="270" spans="1:8" ht="12" customHeight="1" x14ac:dyDescent="0.25">
      <c r="A270" s="40"/>
      <c r="C270" s="41"/>
      <c r="D270" s="41"/>
      <c r="E270" s="29"/>
      <c r="F270" s="104"/>
      <c r="G270" s="138"/>
      <c r="H270" s="39">
        <f>IF(AND(NOT(ISBLANK($E270)),NOT(ISNUMBER($F270))),"Rate only",$F270*G270)</f>
        <v>0</v>
      </c>
    </row>
    <row r="271" spans="1:8" ht="12" customHeight="1" x14ac:dyDescent="0.25">
      <c r="A271" s="35"/>
      <c r="B271" s="36"/>
      <c r="C271" s="37"/>
      <c r="D271" s="37"/>
      <c r="E271" s="20"/>
      <c r="F271" s="99"/>
      <c r="G271" s="9"/>
      <c r="H271" s="54"/>
    </row>
    <row r="272" spans="1:8" s="71" customFormat="1" ht="12" customHeight="1" x14ac:dyDescent="0.25">
      <c r="A272" s="174"/>
      <c r="B272" s="69" t="s">
        <v>88</v>
      </c>
      <c r="C272" s="147"/>
      <c r="D272" s="147"/>
      <c r="E272" s="396"/>
      <c r="F272" s="176"/>
      <c r="G272" s="177"/>
      <c r="H272" s="178">
        <f>H21</f>
        <v>0</v>
      </c>
    </row>
    <row r="273" spans="1:8" ht="12" customHeight="1" x14ac:dyDescent="0.25">
      <c r="A273" s="102"/>
      <c r="B273" s="103"/>
      <c r="C273" s="15"/>
      <c r="D273" s="15"/>
      <c r="E273" s="16"/>
      <c r="F273" s="17"/>
      <c r="G273" s="10"/>
      <c r="H273" s="56"/>
    </row>
    <row r="274" spans="1:8" ht="12" customHeight="1" x14ac:dyDescent="0.25">
      <c r="A274" s="37"/>
      <c r="C274" s="37"/>
      <c r="D274" s="37"/>
      <c r="E274" s="20"/>
      <c r="F274" s="99"/>
      <c r="G274" s="51"/>
      <c r="H274" s="52">
        <f>IF(AND(NOT(ISBLANK($E274)),NOT(ISNUMBER($F274))),"Rate only",$F274*G274)</f>
        <v>0</v>
      </c>
    </row>
  </sheetData>
  <mergeCells count="35">
    <mergeCell ref="B126:D129"/>
    <mergeCell ref="B172:D175"/>
    <mergeCell ref="B227:D230"/>
    <mergeCell ref="B265:D268"/>
    <mergeCell ref="B23:E23"/>
    <mergeCell ref="B24:D24"/>
    <mergeCell ref="B25:D25"/>
    <mergeCell ref="B28:D28"/>
    <mergeCell ref="B51:D54"/>
    <mergeCell ref="B92:D95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B10:H10"/>
    <mergeCell ref="A11:A12"/>
    <mergeCell ref="B11:D11"/>
    <mergeCell ref="B12:D12"/>
    <mergeCell ref="A13:A14"/>
    <mergeCell ref="B13:D13"/>
    <mergeCell ref="B14:D14"/>
    <mergeCell ref="B9:D9"/>
    <mergeCell ref="B4:D4"/>
    <mergeCell ref="B5:D5"/>
    <mergeCell ref="B6:D6"/>
    <mergeCell ref="B7:D7"/>
    <mergeCell ref="B8:D8"/>
  </mergeCells>
  <conditionalFormatting sqref="H274 H179 H139 H145:H149 H151:H152 H154:H170 H205 H207:H208 H210:H211 H213:H214 H216:H217 H72:H76 H110:H131 H172:H177 H31:H62 H219:H232 H270">
    <cfRule type="cellIs" dxfId="85" priority="14" stopIfTrue="1" operator="lessThan">
      <formula>0.005</formula>
    </cfRule>
  </conditionalFormatting>
  <conditionalFormatting sqref="H109">
    <cfRule type="cellIs" dxfId="84" priority="13" stopIfTrue="1" operator="lessThan">
      <formula>0.005</formula>
    </cfRule>
  </conditionalFormatting>
  <conditionalFormatting sqref="H132:H134">
    <cfRule type="cellIs" dxfId="83" priority="12" stopIfTrue="1" operator="lessThan">
      <formula>0.005</formula>
    </cfRule>
  </conditionalFormatting>
  <conditionalFormatting sqref="H144">
    <cfRule type="cellIs" dxfId="82" priority="11" stopIfTrue="1" operator="lessThan">
      <formula>0.005</formula>
    </cfRule>
  </conditionalFormatting>
  <conditionalFormatting sqref="H234 H185 H203:H204">
    <cfRule type="cellIs" dxfId="81" priority="10" stopIfTrue="1" operator="lessThan">
      <formula>0.005</formula>
    </cfRule>
  </conditionalFormatting>
  <conditionalFormatting sqref="H190:H191">
    <cfRule type="cellIs" dxfId="80" priority="9" stopIfTrue="1" operator="lessThan">
      <formula>0.005</formula>
    </cfRule>
  </conditionalFormatting>
  <conditionalFormatting sqref="H196:H202">
    <cfRule type="cellIs" dxfId="79" priority="8" stopIfTrue="1" operator="lessThan">
      <formula>0.005</formula>
    </cfRule>
  </conditionalFormatting>
  <conditionalFormatting sqref="H192:H195">
    <cfRule type="cellIs" dxfId="78" priority="7" stopIfTrue="1" operator="lessThan">
      <formula>0.005</formula>
    </cfRule>
  </conditionalFormatting>
  <conditionalFormatting sqref="H248:H269">
    <cfRule type="cellIs" dxfId="77" priority="6" stopIfTrue="1" operator="lessThan">
      <formula>0.005</formula>
    </cfRule>
  </conditionalFormatting>
  <conditionalFormatting sqref="H272">
    <cfRule type="cellIs" dxfId="76" priority="5" stopIfTrue="1" operator="lessThan">
      <formula>0.005</formula>
    </cfRule>
  </conditionalFormatting>
  <conditionalFormatting sqref="H70">
    <cfRule type="cellIs" dxfId="75" priority="4" stopIfTrue="1" operator="lessThan">
      <formula>0.005</formula>
    </cfRule>
  </conditionalFormatting>
  <conditionalFormatting sqref="H71">
    <cfRule type="cellIs" dxfId="74" priority="3" stopIfTrue="1" operator="lessThan">
      <formula>0.005</formula>
    </cfRule>
  </conditionalFormatting>
  <conditionalFormatting sqref="H97:H99">
    <cfRule type="cellIs" dxfId="73" priority="2" stopIfTrue="1" operator="lessThan">
      <formula>0.005</formula>
    </cfRule>
  </conditionalFormatting>
  <conditionalFormatting sqref="H77:H96">
    <cfRule type="cellIs" dxfId="72" priority="1" stopIfTrue="1" operator="lessThan">
      <formula>0.005</formula>
    </cfRule>
  </conditionalFormatting>
  <dataValidations count="1">
    <dataValidation type="custom" allowBlank="1" showInputMessage="1" showErrorMessage="1" errorTitle="Invalid rate" error="A value with an invalid decimal part_x000a_was entered." sqref="G274 G232 G177 G57 G270" xr:uid="{EF973222-980F-4E7C-B009-4B2820152835}">
      <formula1>(G57)-TRUNC(G57,2)=0</formula1>
    </dataValidation>
  </dataValidations>
  <pageMargins left="0.98425196850393704" right="0.59055118110236227" top="0.59055118110236227" bottom="0.78740157480314965" header="0.39370078740157483" footer="0.59055118110236227"/>
  <pageSetup paperSize="9" scale="84" firstPageNumber="2" fitToHeight="0" orientation="portrait" r:id="rId1"/>
  <headerFooter alignWithMargins="0">
    <oddFooter>&amp;L&amp;8&amp;F&amp;R&amp;8&amp;A</oddFooter>
  </headerFooter>
  <rowBreaks count="6" manualBreakCount="6">
    <brk id="25" max="16383" man="1"/>
    <brk id="61" max="16383" man="1"/>
    <brk id="100" max="7" man="1"/>
    <brk id="135" max="16383" man="1"/>
    <brk id="181" max="16383" man="1"/>
    <brk id="2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6C02-DC19-4DC7-A83D-39E5A645CD7A}">
  <sheetPr>
    <pageSetUpPr fitToPage="1"/>
  </sheetPr>
  <dimension ref="A2:IW74"/>
  <sheetViews>
    <sheetView view="pageBreakPreview" zoomScaleNormal="100" zoomScaleSheetLayoutView="100" workbookViewId="0"/>
  </sheetViews>
  <sheetFormatPr defaultColWidth="8" defaultRowHeight="13.2" x14ac:dyDescent="0.25"/>
  <cols>
    <col min="1" max="1" width="10.08984375" style="85" customWidth="1"/>
    <col min="2" max="2" width="3.1796875" style="85" customWidth="1"/>
    <col min="3" max="3" width="47.90625" style="84" customWidth="1"/>
    <col min="4" max="4" width="2.90625" style="85" customWidth="1"/>
    <col min="5" max="5" width="2.08984375" style="85" customWidth="1"/>
    <col min="6" max="6" width="12" style="85" customWidth="1"/>
    <col min="7" max="7" width="11.6328125" style="86" customWidth="1"/>
    <col min="8" max="254" width="7.54296875" style="85" customWidth="1"/>
    <col min="255" max="16384" width="8" style="85"/>
  </cols>
  <sheetData>
    <row r="2" spans="1:6" x14ac:dyDescent="0.25">
      <c r="A2" s="94"/>
      <c r="B2" s="158"/>
      <c r="C2" s="394"/>
    </row>
    <row r="3" spans="1:6" x14ac:dyDescent="0.25">
      <c r="A3" s="94"/>
      <c r="B3" s="94"/>
      <c r="C3" s="394"/>
    </row>
    <row r="4" spans="1:6" x14ac:dyDescent="0.25">
      <c r="A4" s="94" t="str">
        <f>'BoQ TOC'!A9</f>
        <v>TENDER  NUMBER: ZNB00691/00000/00/HOD/INF/21/T</v>
      </c>
      <c r="B4" s="94"/>
      <c r="C4" s="394"/>
    </row>
    <row r="6" spans="1:6" x14ac:dyDescent="0.25">
      <c r="A6" s="85" t="s">
        <v>2</v>
      </c>
    </row>
    <row r="8" spans="1:6" x14ac:dyDescent="0.25">
      <c r="A8" s="463" t="str">
        <f>'BoQ TOC'!A13</f>
        <v xml:space="preserve">PROFESSIONAL CONSULTING ENGINEERING SERVICES FOR: THE CONSTRUCTION OF EARTHWORKS, ROAD PRISM DRAINAGE, LAYERWORKS, SURFACING ON DISTRICT ROAD 1841 FROM KM 0.00 TO KM 16.70 </v>
      </c>
      <c r="B8" s="463"/>
      <c r="C8" s="463"/>
      <c r="D8" s="463"/>
      <c r="E8" s="463"/>
      <c r="F8" s="463"/>
    </row>
    <row r="9" spans="1:6" x14ac:dyDescent="0.25">
      <c r="A9" s="94" t="str">
        <f>'BoQ TOC'!A14</f>
        <v xml:space="preserve">. . . . . . . . . . . . . . . . . . . . . . . . . . . . . . . . . . . . . . . . . . . . . . . . . . . . . . . . . . . . . . . . . . . . . . . . . </v>
      </c>
      <c r="B9" s="94"/>
      <c r="C9" s="394"/>
      <c r="D9" s="94"/>
      <c r="E9" s="94"/>
      <c r="F9" s="85" t="s">
        <v>6</v>
      </c>
    </row>
    <row r="10" spans="1:6" x14ac:dyDescent="0.25">
      <c r="A10" s="94" t="str">
        <f>'BoQ TOC'!A15</f>
        <v xml:space="preserve">. . . . . . . . . . . . . . . . . . . . . . . . . . . . . . . . . . . . . . . . . . . . . . . . . . . . . . . . . . . . . . . . . . . . . . . . . </v>
      </c>
      <c r="B10" s="94"/>
      <c r="C10" s="394"/>
      <c r="D10" s="94"/>
      <c r="E10" s="94"/>
      <c r="F10" s="85" t="s">
        <v>6</v>
      </c>
    </row>
    <row r="11" spans="1:6" x14ac:dyDescent="0.25">
      <c r="A11" s="94"/>
      <c r="B11" s="94"/>
      <c r="C11" s="394"/>
      <c r="D11" s="94"/>
      <c r="E11" s="94"/>
    </row>
    <row r="12" spans="1:6" x14ac:dyDescent="0.25">
      <c r="A12" s="94"/>
      <c r="B12" s="94"/>
      <c r="C12" s="394"/>
      <c r="D12" s="94"/>
      <c r="E12" s="94"/>
    </row>
    <row r="15" spans="1:6" x14ac:dyDescent="0.25">
      <c r="A15" s="154" t="str">
        <f>'Schedule 2 Normal Services 2..'!_100head</f>
        <v>SCHEDULE 2:  NORMAL SERVICES . . . . . . . . . . . . . . . . . . . . . . . . . . . . . . . . . . . . . . . . . . . . . . . . . . . . . . . .</v>
      </c>
      <c r="B15" s="154"/>
      <c r="C15" s="394"/>
    </row>
    <row r="16" spans="1:6" x14ac:dyDescent="0.25">
      <c r="A16" s="154"/>
      <c r="B16" s="154"/>
      <c r="C16" s="394"/>
    </row>
    <row r="18" spans="1:6" x14ac:dyDescent="0.25">
      <c r="A18" s="84" t="str">
        <f>_110shead</f>
        <v>C3.2</v>
      </c>
      <c r="B18" s="84"/>
      <c r="C18" s="85" t="str">
        <f>LEFT(_110Lhead,(FIND(" . ",_110Lhead)-1))</f>
        <v>STAGE 1:  INCEPTION</v>
      </c>
      <c r="E18" s="85" t="s">
        <v>1</v>
      </c>
      <c r="F18" s="165">
        <f>'Schedule 2 Normal Services 2..'!_110total</f>
        <v>0</v>
      </c>
    </row>
    <row r="19" spans="1:6" x14ac:dyDescent="0.25">
      <c r="A19" s="84"/>
      <c r="B19" s="84"/>
      <c r="C19" s="85"/>
      <c r="F19" s="165"/>
    </row>
    <row r="20" spans="1:6" x14ac:dyDescent="0.25">
      <c r="A20" s="84" t="str">
        <f>_120shead</f>
        <v>C3.3</v>
      </c>
      <c r="B20" s="84"/>
      <c r="C20" s="85" t="str">
        <f>LEFT(_120Lhead,(FIND(" . ",_120Lhead)-1))</f>
        <v>STAGE 2:  CONCEPT AND VIABILITY (PRELIMINARY DESIGN)</v>
      </c>
      <c r="D20" s="84"/>
      <c r="E20" s="84" t="s">
        <v>1</v>
      </c>
      <c r="F20" s="165">
        <f>'Schedule 2 Normal Services 2..'!_120total</f>
        <v>0</v>
      </c>
    </row>
    <row r="21" spans="1:6" x14ac:dyDescent="0.25">
      <c r="A21" s="84"/>
      <c r="B21" s="84"/>
      <c r="D21" s="84"/>
      <c r="E21" s="84"/>
      <c r="F21" s="165"/>
    </row>
    <row r="22" spans="1:6" x14ac:dyDescent="0.25">
      <c r="A22" s="84" t="str">
        <f>_130shead</f>
        <v>C3.4</v>
      </c>
      <c r="B22" s="84"/>
      <c r="C22" s="85" t="str">
        <f>LEFT(_130Lhead,(FIND(" . ",_130Lhead)-1))</f>
        <v>STAGE 3:  DESIGN DEVELOPMENT (DETAIL DESIGN)</v>
      </c>
      <c r="E22" s="85" t="s">
        <v>1</v>
      </c>
      <c r="F22" s="165">
        <f>'Schedule 2 Normal Services 2..'!_130total</f>
        <v>0</v>
      </c>
    </row>
    <row r="23" spans="1:6" x14ac:dyDescent="0.25">
      <c r="A23" s="84"/>
      <c r="B23" s="84"/>
      <c r="C23" s="85"/>
      <c r="F23" s="165"/>
    </row>
    <row r="24" spans="1:6" x14ac:dyDescent="0.25">
      <c r="A24" s="84" t="str">
        <f>_140shead</f>
        <v>C3.5</v>
      </c>
      <c r="B24" s="84"/>
      <c r="C24" s="85" t="str">
        <f>LEFT(_140Lhead,(FIND(" . ",_140Lhead)-1))</f>
        <v>STAGE 4:  DOCUMENTATION AND PROCUREMENT</v>
      </c>
      <c r="E24" s="85" t="s">
        <v>1</v>
      </c>
      <c r="F24" s="165">
        <f>'Schedule 2 Normal Services 2..'!_140total</f>
        <v>0</v>
      </c>
    </row>
    <row r="25" spans="1:6" x14ac:dyDescent="0.25">
      <c r="A25" s="84"/>
      <c r="B25" s="84"/>
      <c r="C25" s="85"/>
      <c r="F25" s="165"/>
    </row>
    <row r="26" spans="1:6" x14ac:dyDescent="0.25">
      <c r="A26" s="84" t="str">
        <f>_150shead</f>
        <v>C3.6</v>
      </c>
      <c r="B26" s="84"/>
      <c r="C26" s="84" t="str">
        <f>LEFT(_150Lhead,(FIND(" . ",_150Lhead)-1))</f>
        <v>STAGE 5:  CONTRACT ADMINISTRATION AND INSPECTION</v>
      </c>
      <c r="D26" s="84"/>
      <c r="E26" s="84" t="s">
        <v>1</v>
      </c>
      <c r="F26" s="165">
        <f>'Schedule 2 Normal Services 2..'!_150total</f>
        <v>0</v>
      </c>
    </row>
    <row r="27" spans="1:6" x14ac:dyDescent="0.25">
      <c r="A27" s="84"/>
      <c r="B27" s="84"/>
      <c r="D27" s="84"/>
      <c r="E27" s="84"/>
      <c r="F27" s="165"/>
    </row>
    <row r="28" spans="1:6" x14ac:dyDescent="0.25">
      <c r="A28" s="84" t="str">
        <f>_160shead</f>
        <v>C3.7</v>
      </c>
      <c r="B28" s="84"/>
      <c r="C28" s="84" t="str">
        <f>LEFT(_160Lhead,(FIND(" . ",_160Lhead)-1))</f>
        <v>STAGE 6:  CLOSE-OUT</v>
      </c>
      <c r="D28" s="84"/>
      <c r="E28" s="84" t="s">
        <v>1</v>
      </c>
      <c r="F28" s="165">
        <f>'Schedule 2 Normal Services 2..'!_160total</f>
        <v>0</v>
      </c>
    </row>
    <row r="29" spans="1:6" x14ac:dyDescent="0.25">
      <c r="A29" s="84"/>
      <c r="B29" s="84"/>
      <c r="D29" s="84"/>
      <c r="E29" s="84"/>
      <c r="F29" s="165"/>
    </row>
    <row r="30" spans="1:6" x14ac:dyDescent="0.25">
      <c r="A30" s="90"/>
      <c r="B30" s="90"/>
      <c r="C30" s="91"/>
      <c r="D30" s="90"/>
      <c r="E30" s="90"/>
      <c r="F30" s="90"/>
    </row>
    <row r="31" spans="1:6" x14ac:dyDescent="0.25">
      <c r="A31" s="155" t="s">
        <v>93</v>
      </c>
      <c r="B31" s="95"/>
      <c r="C31" s="96"/>
      <c r="D31" s="95"/>
      <c r="E31" s="155" t="s">
        <v>1</v>
      </c>
      <c r="F31" s="88">
        <f>SUM(F18:F28)</f>
        <v>0</v>
      </c>
    </row>
    <row r="32" spans="1:6" x14ac:dyDescent="0.25">
      <c r="A32" s="92"/>
      <c r="B32" s="92"/>
      <c r="C32" s="93"/>
      <c r="D32" s="92"/>
      <c r="E32" s="92"/>
      <c r="F32" s="92"/>
    </row>
    <row r="35" spans="1:257" x14ac:dyDescent="0.25">
      <c r="A35" s="95"/>
      <c r="B35" s="95"/>
      <c r="C35" s="96"/>
      <c r="D35" s="95"/>
      <c r="E35" s="95"/>
      <c r="F35" s="95"/>
    </row>
    <row r="36" spans="1:257" x14ac:dyDescent="0.25">
      <c r="A36" s="95"/>
      <c r="B36" s="95"/>
      <c r="C36" s="96"/>
      <c r="D36" s="95"/>
      <c r="E36" s="95"/>
      <c r="F36" s="95"/>
    </row>
    <row r="37" spans="1:257" x14ac:dyDescent="0.25">
      <c r="A37" s="96"/>
      <c r="B37" s="96"/>
      <c r="C37" s="96"/>
      <c r="D37" s="95"/>
      <c r="E37" s="95"/>
      <c r="F37" s="156"/>
    </row>
    <row r="38" spans="1:257" s="86" customFormat="1" x14ac:dyDescent="0.25">
      <c r="A38" s="96"/>
      <c r="B38" s="96"/>
      <c r="C38" s="96"/>
      <c r="D38" s="95"/>
      <c r="E38" s="95"/>
      <c r="F38" s="166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  <c r="IU38" s="85"/>
      <c r="IV38" s="85"/>
      <c r="IW38" s="85"/>
    </row>
    <row r="39" spans="1:257" s="86" customFormat="1" x14ac:dyDescent="0.25">
      <c r="A39" s="96"/>
      <c r="B39" s="96"/>
      <c r="C39" s="96"/>
      <c r="D39" s="95"/>
      <c r="E39" s="95"/>
      <c r="F39" s="156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  <c r="IV39" s="85"/>
      <c r="IW39" s="85"/>
    </row>
    <row r="40" spans="1:257" s="86" customFormat="1" x14ac:dyDescent="0.25">
      <c r="A40" s="96"/>
      <c r="B40" s="96"/>
      <c r="C40" s="96"/>
      <c r="D40" s="95"/>
      <c r="E40" s="95"/>
      <c r="F40" s="9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  <c r="IV40" s="85"/>
      <c r="IW40" s="85"/>
    </row>
    <row r="41" spans="1:257" s="86" customFormat="1" x14ac:dyDescent="0.25">
      <c r="A41" s="95"/>
      <c r="B41" s="95"/>
      <c r="C41" s="96"/>
      <c r="D41" s="95"/>
      <c r="E41" s="95"/>
      <c r="F41" s="9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  <c r="IV41" s="85"/>
      <c r="IW41" s="85"/>
    </row>
    <row r="42" spans="1:257" s="86" customFormat="1" x14ac:dyDescent="0.25">
      <c r="A42" s="95"/>
      <c r="B42" s="95"/>
      <c r="C42" s="96"/>
      <c r="D42" s="95"/>
      <c r="E42" s="95"/>
      <c r="F42" s="9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  <c r="IV42" s="85"/>
      <c r="IW42" s="85"/>
    </row>
    <row r="43" spans="1:257" s="86" customFormat="1" x14ac:dyDescent="0.25">
      <c r="A43" s="95"/>
      <c r="B43" s="95"/>
      <c r="C43" s="96"/>
      <c r="D43" s="95"/>
      <c r="E43" s="95"/>
      <c r="F43" s="156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5"/>
      <c r="FG43" s="85"/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85"/>
      <c r="GI43" s="85"/>
      <c r="GJ43" s="85"/>
      <c r="GK43" s="85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85"/>
      <c r="GW43" s="85"/>
      <c r="GX43" s="85"/>
      <c r="GY43" s="85"/>
      <c r="GZ43" s="85"/>
      <c r="HA43" s="85"/>
      <c r="HB43" s="85"/>
      <c r="HC43" s="85"/>
      <c r="HD43" s="85"/>
      <c r="HE43" s="85"/>
      <c r="HF43" s="85"/>
      <c r="HG43" s="85"/>
      <c r="HH43" s="85"/>
      <c r="HI43" s="85"/>
      <c r="HJ43" s="85"/>
      <c r="HK43" s="85"/>
      <c r="HL43" s="85"/>
      <c r="HM43" s="85"/>
      <c r="HN43" s="85"/>
      <c r="HO43" s="85"/>
      <c r="HP43" s="85"/>
      <c r="HQ43" s="85"/>
      <c r="HR43" s="85"/>
      <c r="HS43" s="85"/>
      <c r="HT43" s="85"/>
      <c r="HU43" s="85"/>
      <c r="HV43" s="85"/>
      <c r="HW43" s="85"/>
      <c r="HX43" s="85"/>
      <c r="HY43" s="85"/>
      <c r="HZ43" s="85"/>
      <c r="IA43" s="85"/>
      <c r="IB43" s="85"/>
      <c r="IC43" s="85"/>
      <c r="ID43" s="85"/>
      <c r="IE43" s="85"/>
      <c r="IF43" s="85"/>
      <c r="IG43" s="85"/>
      <c r="IH43" s="85"/>
      <c r="II43" s="85"/>
      <c r="IJ43" s="85"/>
      <c r="IK43" s="85"/>
      <c r="IL43" s="85"/>
      <c r="IM43" s="85"/>
      <c r="IN43" s="85"/>
      <c r="IO43" s="85"/>
      <c r="IP43" s="85"/>
      <c r="IQ43" s="85"/>
      <c r="IR43" s="85"/>
      <c r="IS43" s="85"/>
      <c r="IT43" s="85"/>
      <c r="IU43" s="85"/>
      <c r="IV43" s="85"/>
      <c r="IW43" s="85"/>
    </row>
    <row r="44" spans="1:257" s="86" customFormat="1" x14ac:dyDescent="0.25">
      <c r="A44" s="96"/>
      <c r="B44" s="96"/>
      <c r="C44" s="96"/>
      <c r="D44" s="95"/>
      <c r="E44" s="95"/>
      <c r="F44" s="156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  <c r="IV44" s="85"/>
      <c r="IW44" s="85"/>
    </row>
    <row r="45" spans="1:257" s="86" customFormat="1" x14ac:dyDescent="0.25">
      <c r="A45" s="95"/>
      <c r="B45" s="95"/>
      <c r="C45" s="96"/>
      <c r="D45" s="95"/>
      <c r="E45" s="95"/>
      <c r="F45" s="9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  <c r="IV45" s="85"/>
      <c r="IW45" s="85"/>
    </row>
    <row r="46" spans="1:257" s="86" customFormat="1" x14ac:dyDescent="0.25">
      <c r="A46" s="95"/>
      <c r="B46" s="95"/>
      <c r="C46" s="96"/>
      <c r="D46" s="95"/>
      <c r="E46" s="95"/>
      <c r="F46" s="9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85"/>
      <c r="HD46" s="85"/>
      <c r="HE46" s="85"/>
      <c r="HF46" s="85"/>
      <c r="HG46" s="85"/>
      <c r="HH46" s="85"/>
      <c r="HI46" s="85"/>
      <c r="HJ46" s="85"/>
      <c r="HK46" s="85"/>
      <c r="HL46" s="85"/>
      <c r="HM46" s="85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  <c r="IV46" s="85"/>
      <c r="IW46" s="85"/>
    </row>
    <row r="47" spans="1:257" s="86" customFormat="1" x14ac:dyDescent="0.25">
      <c r="A47" s="95"/>
      <c r="B47" s="95"/>
      <c r="C47" s="96"/>
      <c r="D47" s="95"/>
      <c r="E47" s="95"/>
      <c r="F47" s="156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  <c r="IV47" s="85"/>
      <c r="IW47" s="85"/>
    </row>
    <row r="48" spans="1:257" s="86" customFormat="1" x14ac:dyDescent="0.25">
      <c r="A48" s="95"/>
      <c r="B48" s="95"/>
      <c r="C48" s="96"/>
      <c r="D48" s="95"/>
      <c r="E48" s="95"/>
      <c r="F48" s="9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85"/>
      <c r="GW48" s="85"/>
      <c r="GX48" s="85"/>
      <c r="GY48" s="85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85"/>
      <c r="HK48" s="85"/>
      <c r="HL48" s="85"/>
      <c r="HM48" s="85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85"/>
      <c r="HY48" s="85"/>
      <c r="HZ48" s="85"/>
      <c r="IA48" s="85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5"/>
      <c r="IU48" s="85"/>
      <c r="IV48" s="85"/>
      <c r="IW48" s="85"/>
    </row>
    <row r="49" spans="1:257" s="86" customFormat="1" x14ac:dyDescent="0.25">
      <c r="A49" s="95"/>
      <c r="B49" s="95"/>
      <c r="C49" s="96"/>
      <c r="D49" s="95"/>
      <c r="E49" s="95"/>
      <c r="F49" s="9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  <c r="IS49" s="85"/>
      <c r="IT49" s="85"/>
      <c r="IU49" s="85"/>
      <c r="IV49" s="85"/>
      <c r="IW49" s="85"/>
    </row>
    <row r="50" spans="1:257" s="86" customFormat="1" x14ac:dyDescent="0.25">
      <c r="A50" s="95"/>
      <c r="B50" s="95"/>
      <c r="C50" s="96"/>
      <c r="D50" s="95"/>
      <c r="E50" s="95"/>
      <c r="F50" s="9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  <c r="IV50" s="85"/>
      <c r="IW50" s="85"/>
    </row>
    <row r="51" spans="1:257" s="86" customFormat="1" x14ac:dyDescent="0.25">
      <c r="A51" s="95"/>
      <c r="B51" s="95"/>
      <c r="C51" s="96"/>
      <c r="D51" s="95"/>
      <c r="E51" s="95"/>
      <c r="F51" s="156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  <c r="IU51" s="85"/>
      <c r="IV51" s="85"/>
      <c r="IW51" s="85"/>
    </row>
    <row r="52" spans="1:257" s="86" customFormat="1" x14ac:dyDescent="0.25">
      <c r="A52" s="95"/>
      <c r="B52" s="95"/>
      <c r="C52" s="96"/>
      <c r="D52" s="95"/>
      <c r="E52" s="95"/>
      <c r="F52" s="9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  <c r="IW52" s="85"/>
    </row>
    <row r="53" spans="1:257" s="86" customFormat="1" x14ac:dyDescent="0.25">
      <c r="A53" s="85"/>
      <c r="B53" s="85"/>
      <c r="C53" s="84"/>
      <c r="D53" s="85"/>
      <c r="E53" s="85"/>
      <c r="F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  <c r="IV53" s="85"/>
      <c r="IW53" s="85"/>
    </row>
    <row r="54" spans="1:257" s="86" customFormat="1" x14ac:dyDescent="0.25">
      <c r="A54" s="95"/>
      <c r="B54" s="95"/>
      <c r="C54" s="96"/>
      <c r="D54" s="95"/>
      <c r="E54" s="95"/>
      <c r="F54" s="156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</row>
    <row r="55" spans="1:257" s="86" customFormat="1" x14ac:dyDescent="0.25">
      <c r="A55" s="95"/>
      <c r="B55" s="95"/>
      <c r="C55" s="96"/>
      <c r="D55" s="95"/>
      <c r="E55" s="95"/>
      <c r="F55" s="9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  <c r="IV55" s="85"/>
      <c r="IW55" s="85"/>
    </row>
    <row r="56" spans="1:257" s="86" customFormat="1" x14ac:dyDescent="0.25">
      <c r="A56" s="95"/>
      <c r="B56" s="95"/>
      <c r="C56" s="96"/>
      <c r="D56" s="95"/>
      <c r="E56" s="95"/>
      <c r="F56" s="9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  <c r="IS56" s="85"/>
      <c r="IT56" s="85"/>
      <c r="IU56" s="85"/>
      <c r="IV56" s="85"/>
      <c r="IW56" s="85"/>
    </row>
    <row r="57" spans="1:257" s="86" customFormat="1" x14ac:dyDescent="0.25">
      <c r="A57" s="155"/>
      <c r="B57" s="155"/>
      <c r="C57" s="96"/>
      <c r="D57" s="95"/>
      <c r="E57" s="95"/>
      <c r="F57" s="156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  <c r="IV57" s="85"/>
      <c r="IW57" s="85"/>
    </row>
    <row r="58" spans="1:257" s="86" customFormat="1" x14ac:dyDescent="0.25">
      <c r="A58" s="95"/>
      <c r="B58" s="95"/>
      <c r="C58" s="96"/>
      <c r="D58" s="95"/>
      <c r="E58" s="95"/>
      <c r="F58" s="9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  <c r="IV58" s="85"/>
      <c r="IW58" s="85"/>
    </row>
    <row r="59" spans="1:257" s="86" customFormat="1" x14ac:dyDescent="0.25">
      <c r="A59" s="95"/>
      <c r="B59" s="95"/>
      <c r="C59" s="96"/>
      <c r="D59" s="95"/>
      <c r="E59" s="95"/>
      <c r="F59" s="9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  <c r="IV59" s="85"/>
      <c r="IW59" s="85"/>
    </row>
    <row r="60" spans="1:257" s="86" customFormat="1" x14ac:dyDescent="0.25">
      <c r="A60" s="96"/>
      <c r="B60" s="96"/>
      <c r="C60" s="96"/>
      <c r="D60" s="95"/>
      <c r="E60" s="95"/>
      <c r="F60" s="156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</row>
    <row r="61" spans="1:257" s="86" customFormat="1" x14ac:dyDescent="0.25">
      <c r="A61" s="96"/>
      <c r="B61" s="96"/>
      <c r="C61" s="96"/>
      <c r="D61" s="95"/>
      <c r="E61" s="95"/>
      <c r="F61" s="156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  <c r="IV61" s="85"/>
      <c r="IW61" s="85"/>
    </row>
    <row r="62" spans="1:257" s="86" customFormat="1" x14ac:dyDescent="0.25">
      <c r="A62" s="96"/>
      <c r="B62" s="96"/>
      <c r="C62" s="96"/>
      <c r="D62" s="95"/>
      <c r="E62" s="95"/>
      <c r="F62" s="156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  <c r="IV62" s="85"/>
      <c r="IW62" s="85"/>
    </row>
    <row r="63" spans="1:257" s="86" customFormat="1" x14ac:dyDescent="0.25">
      <c r="A63" s="96"/>
      <c r="B63" s="96"/>
      <c r="C63" s="96"/>
      <c r="D63" s="95"/>
      <c r="E63" s="95"/>
      <c r="F63" s="156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  <c r="IU63" s="85"/>
      <c r="IV63" s="85"/>
      <c r="IW63" s="85"/>
    </row>
    <row r="64" spans="1:257" s="86" customFormat="1" x14ac:dyDescent="0.25">
      <c r="A64" s="96"/>
      <c r="B64" s="96"/>
      <c r="C64" s="96"/>
      <c r="D64" s="95"/>
      <c r="E64" s="95"/>
      <c r="F64" s="156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  <c r="IV64" s="85"/>
      <c r="IW64" s="85"/>
    </row>
    <row r="65" spans="1:257" s="86" customFormat="1" x14ac:dyDescent="0.25">
      <c r="A65" s="84"/>
      <c r="B65" s="84"/>
      <c r="C65" s="84"/>
      <c r="D65" s="85"/>
      <c r="E65" s="85"/>
      <c r="F65" s="88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85"/>
      <c r="GV65" s="85"/>
      <c r="GW65" s="85"/>
      <c r="GX65" s="85"/>
      <c r="GY65" s="85"/>
      <c r="GZ65" s="85"/>
      <c r="HA65" s="85"/>
      <c r="HB65" s="85"/>
      <c r="HC65" s="85"/>
      <c r="HD65" s="85"/>
      <c r="HE65" s="85"/>
      <c r="HF65" s="85"/>
      <c r="HG65" s="85"/>
      <c r="HH65" s="85"/>
      <c r="HI65" s="85"/>
      <c r="HJ65" s="85"/>
      <c r="HK65" s="85"/>
      <c r="HL65" s="85"/>
      <c r="HM65" s="85"/>
      <c r="HN65" s="85"/>
      <c r="HO65" s="85"/>
      <c r="HP65" s="85"/>
      <c r="HQ65" s="85"/>
      <c r="HR65" s="85"/>
      <c r="HS65" s="85"/>
      <c r="HT65" s="85"/>
      <c r="HU65" s="85"/>
      <c r="HV65" s="85"/>
      <c r="HW65" s="85"/>
      <c r="HX65" s="85"/>
      <c r="HY65" s="85"/>
      <c r="HZ65" s="85"/>
      <c r="IA65" s="85"/>
      <c r="IB65" s="85"/>
      <c r="IC65" s="85"/>
      <c r="ID65" s="85"/>
      <c r="IE65" s="85"/>
      <c r="IF65" s="85"/>
      <c r="IG65" s="85"/>
      <c r="IH65" s="85"/>
      <c r="II65" s="85"/>
      <c r="IJ65" s="85"/>
      <c r="IK65" s="85"/>
      <c r="IL65" s="85"/>
      <c r="IM65" s="85"/>
      <c r="IN65" s="85"/>
      <c r="IO65" s="85"/>
      <c r="IP65" s="85"/>
      <c r="IQ65" s="85"/>
      <c r="IR65" s="85"/>
      <c r="IS65" s="85"/>
      <c r="IT65" s="85"/>
      <c r="IU65" s="85"/>
      <c r="IV65" s="85"/>
      <c r="IW65" s="85"/>
    </row>
    <row r="66" spans="1:257" x14ac:dyDescent="0.25">
      <c r="A66" s="84"/>
      <c r="B66" s="84"/>
    </row>
    <row r="67" spans="1:257" s="86" customFormat="1" x14ac:dyDescent="0.25">
      <c r="A67" s="84"/>
      <c r="B67" s="84"/>
      <c r="C67" s="84"/>
      <c r="D67" s="85"/>
      <c r="E67" s="85"/>
      <c r="F67" s="88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  <c r="IU67" s="85"/>
      <c r="IV67" s="85"/>
      <c r="IW67" s="85"/>
    </row>
    <row r="68" spans="1:257" s="86" customFormat="1" x14ac:dyDescent="0.25">
      <c r="A68" s="84"/>
      <c r="B68" s="84"/>
      <c r="C68" s="84"/>
      <c r="D68" s="85"/>
      <c r="E68" s="85"/>
      <c r="F68" s="88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  <c r="IV68" s="85"/>
      <c r="IW68" s="85"/>
    </row>
    <row r="69" spans="1:257" s="86" customFormat="1" x14ac:dyDescent="0.25">
      <c r="A69" s="84"/>
      <c r="B69" s="84"/>
      <c r="C69" s="84"/>
      <c r="D69" s="85"/>
      <c r="E69" s="85"/>
      <c r="F69" s="88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  <c r="IV69" s="85"/>
      <c r="IW69" s="85"/>
    </row>
    <row r="70" spans="1:257" s="86" customFormat="1" x14ac:dyDescent="0.25">
      <c r="A70" s="84"/>
      <c r="B70" s="84"/>
      <c r="C70" s="84"/>
      <c r="D70" s="85"/>
      <c r="E70" s="85"/>
      <c r="F70" s="88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  <c r="IV70" s="85"/>
      <c r="IW70" s="85"/>
    </row>
    <row r="71" spans="1:257" s="86" customFormat="1" x14ac:dyDescent="0.25">
      <c r="A71" s="84"/>
      <c r="B71" s="84"/>
      <c r="C71" s="84"/>
      <c r="D71" s="85"/>
      <c r="E71" s="85"/>
      <c r="F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  <c r="IV71" s="85"/>
      <c r="IW71" s="85"/>
    </row>
    <row r="72" spans="1:257" s="86" customFormat="1" x14ac:dyDescent="0.25">
      <c r="A72" s="84"/>
      <c r="B72" s="84"/>
      <c r="C72" s="84"/>
      <c r="D72" s="85"/>
      <c r="E72" s="85"/>
      <c r="F72" s="88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  <c r="IV72" s="85"/>
      <c r="IW72" s="85"/>
    </row>
    <row r="73" spans="1:257" s="86" customFormat="1" x14ac:dyDescent="0.25">
      <c r="A73" s="84"/>
      <c r="B73" s="84"/>
      <c r="C73" s="84"/>
      <c r="D73" s="85"/>
      <c r="E73" s="85"/>
      <c r="F73" s="88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  <c r="IV73" s="85"/>
      <c r="IW73" s="85"/>
    </row>
    <row r="74" spans="1:257" s="86" customFormat="1" x14ac:dyDescent="0.25">
      <c r="A74" s="84"/>
      <c r="B74" s="84"/>
      <c r="C74" s="84"/>
      <c r="D74" s="85"/>
      <c r="E74" s="85"/>
      <c r="F74" s="88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85"/>
      <c r="FI74" s="85"/>
      <c r="FJ74" s="85"/>
      <c r="FK74" s="85"/>
      <c r="FL74" s="85"/>
      <c r="FM74" s="85"/>
      <c r="FN74" s="85"/>
      <c r="FO74" s="85"/>
      <c r="FP74" s="85"/>
      <c r="FQ74" s="85"/>
      <c r="FR74" s="85"/>
      <c r="FS74" s="85"/>
      <c r="FT74" s="85"/>
      <c r="FU74" s="85"/>
      <c r="FV74" s="85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  <c r="IU74" s="85"/>
      <c r="IV74" s="85"/>
      <c r="IW74" s="85"/>
    </row>
  </sheetData>
  <mergeCells count="1">
    <mergeCell ref="A8:F8"/>
  </mergeCells>
  <conditionalFormatting sqref="F37:F74">
    <cfRule type="cellIs" dxfId="71" priority="11" stopIfTrue="1" operator="equal">
      <formula>0</formula>
    </cfRule>
  </conditionalFormatting>
  <conditionalFormatting sqref="F51 F54 F57">
    <cfRule type="cellIs" dxfId="70" priority="10" operator="equal">
      <formula>0</formula>
    </cfRule>
  </conditionalFormatting>
  <conditionalFormatting sqref="F19">
    <cfRule type="cellIs" dxfId="69" priority="9" stopIfTrue="1" operator="equal">
      <formula>0</formula>
    </cfRule>
  </conditionalFormatting>
  <conditionalFormatting sqref="F20:F21">
    <cfRule type="cellIs" dxfId="68" priority="8" stopIfTrue="1" operator="equal">
      <formula>0</formula>
    </cfRule>
  </conditionalFormatting>
  <conditionalFormatting sqref="F28:F29">
    <cfRule type="cellIs" dxfId="67" priority="4" stopIfTrue="1" operator="equal">
      <formula>0</formula>
    </cfRule>
  </conditionalFormatting>
  <conditionalFormatting sqref="F22:F23">
    <cfRule type="cellIs" dxfId="66" priority="7" stopIfTrue="1" operator="equal">
      <formula>0</formula>
    </cfRule>
  </conditionalFormatting>
  <conditionalFormatting sqref="F24:F25">
    <cfRule type="cellIs" dxfId="65" priority="6" stopIfTrue="1" operator="equal">
      <formula>0</formula>
    </cfRule>
  </conditionalFormatting>
  <conditionalFormatting sqref="F26:F27">
    <cfRule type="cellIs" dxfId="64" priority="5" stopIfTrue="1" operator="equal">
      <formula>0</formula>
    </cfRule>
  </conditionalFormatting>
  <conditionalFormatting sqref="F31">
    <cfRule type="cellIs" dxfId="63" priority="3" stopIfTrue="1" operator="equal">
      <formula>0</formula>
    </cfRule>
  </conditionalFormatting>
  <conditionalFormatting sqref="F31">
    <cfRule type="cellIs" dxfId="62" priority="2" operator="equal">
      <formula>0</formula>
    </cfRule>
  </conditionalFormatting>
  <conditionalFormatting sqref="F18">
    <cfRule type="cellIs" dxfId="61" priority="1" stopIfTrue="1" operator="equal">
      <formula>0</formula>
    </cfRule>
  </conditionalFormatting>
  <pageMargins left="0.98425196850393704" right="0.59055118110236227" top="0.59055118110236227" bottom="0.78740157480314965" header="0.39370078740157483" footer="0.59055118110236227"/>
  <pageSetup paperSize="9" scale="91" firstPageNumber="2" orientation="portrait" r:id="rId1"/>
  <headerFooter alignWithMargins="0">
    <oddFooter>&amp;L&amp;8&amp;F&amp;R&amp;8&amp;A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0ED5-31FE-4F8F-8C92-AC2C2655816D}">
  <sheetPr>
    <pageSetUpPr fitToPage="1"/>
  </sheetPr>
  <dimension ref="A2:H274"/>
  <sheetViews>
    <sheetView view="pageBreakPreview" zoomScaleNormal="100" zoomScaleSheetLayoutView="100" workbookViewId="0">
      <selection activeCell="B5" sqref="B5:D5"/>
    </sheetView>
  </sheetViews>
  <sheetFormatPr defaultColWidth="11.08984375" defaultRowHeight="12" customHeight="1" x14ac:dyDescent="0.25"/>
  <cols>
    <col min="1" max="1" width="7.54296875" style="11" customWidth="1"/>
    <col min="2" max="3" width="3.6328125" style="11" customWidth="1"/>
    <col min="4" max="4" width="26.6328125" style="11" customWidth="1"/>
    <col min="5" max="5" width="6.81640625" style="13" customWidth="1"/>
    <col min="6" max="6" width="11.453125" style="12" bestFit="1" customWidth="1"/>
    <col min="7" max="7" width="11.90625" style="2" bestFit="1" customWidth="1"/>
    <col min="8" max="8" width="13.08984375" style="57" customWidth="1"/>
    <col min="9" max="16384" width="11.08984375" style="11"/>
  </cols>
  <sheetData>
    <row r="2" spans="1:8" ht="12" customHeight="1" x14ac:dyDescent="0.25">
      <c r="A2" s="71" t="str">
        <f>'BoQ TOC'!A56</f>
        <v>SCHEDULE 3:  MAJOR STRUCTURES SERVICES . . . . . . . . . . . . . . . . . . . . . . . . . . . . . . . . . . . . . . . . . . . . . . . . . . . . . . . .</v>
      </c>
      <c r="H2" s="173"/>
    </row>
    <row r="3" spans="1:8" ht="12" customHeight="1" x14ac:dyDescent="0.25">
      <c r="A3" s="172"/>
    </row>
    <row r="4" spans="1:8" s="195" customFormat="1" ht="15.6" customHeight="1" x14ac:dyDescent="0.3">
      <c r="A4" s="393" t="s">
        <v>168</v>
      </c>
      <c r="B4" s="422" t="s">
        <v>8</v>
      </c>
      <c r="C4" s="422"/>
      <c r="D4" s="422"/>
      <c r="E4" s="393" t="s">
        <v>9</v>
      </c>
      <c r="F4" s="393" t="s">
        <v>169</v>
      </c>
      <c r="G4" s="336" t="s">
        <v>11</v>
      </c>
      <c r="H4" s="337" t="s">
        <v>12</v>
      </c>
    </row>
    <row r="5" spans="1:8" s="196" customFormat="1" ht="121.2" customHeight="1" x14ac:dyDescent="0.25">
      <c r="A5" s="338"/>
      <c r="B5" s="423" t="s">
        <v>247</v>
      </c>
      <c r="C5" s="423"/>
      <c r="D5" s="423"/>
      <c r="E5" s="339" t="s">
        <v>193</v>
      </c>
      <c r="F5" s="340">
        <v>14072000</v>
      </c>
      <c r="G5" s="341"/>
      <c r="H5" s="342">
        <f>F5*G5</f>
        <v>0</v>
      </c>
    </row>
    <row r="6" spans="1:8" s="195" customFormat="1" ht="28.5" customHeight="1" x14ac:dyDescent="0.3">
      <c r="A6" s="343"/>
      <c r="B6" s="424" t="s">
        <v>171</v>
      </c>
      <c r="C6" s="425"/>
      <c r="D6" s="426"/>
      <c r="E6" s="344"/>
      <c r="F6" s="344"/>
      <c r="G6" s="345"/>
      <c r="H6" s="346">
        <f>SUM(H5)</f>
        <v>0</v>
      </c>
    </row>
    <row r="7" spans="1:8" s="195" customFormat="1" ht="28.5" customHeight="1" x14ac:dyDescent="0.3">
      <c r="A7" s="347"/>
      <c r="B7" s="448" t="s">
        <v>194</v>
      </c>
      <c r="C7" s="449"/>
      <c r="D7" s="450"/>
      <c r="E7" s="348" t="s">
        <v>14</v>
      </c>
      <c r="F7" s="349"/>
      <c r="G7" s="350"/>
      <c r="H7" s="351">
        <f>F7*G7</f>
        <v>0</v>
      </c>
    </row>
    <row r="8" spans="1:8" s="195" customFormat="1" ht="28.5" customHeight="1" x14ac:dyDescent="0.3">
      <c r="A8" s="343"/>
      <c r="B8" s="424" t="s">
        <v>195</v>
      </c>
      <c r="C8" s="425"/>
      <c r="D8" s="426"/>
      <c r="E8" s="343"/>
      <c r="F8" s="343"/>
      <c r="G8" s="343"/>
      <c r="H8" s="352">
        <f>H6-H7</f>
        <v>0</v>
      </c>
    </row>
    <row r="9" spans="1:8" s="195" customFormat="1" ht="28.5" customHeight="1" x14ac:dyDescent="0.3">
      <c r="A9" s="353" t="s">
        <v>168</v>
      </c>
      <c r="B9" s="436" t="s">
        <v>8</v>
      </c>
      <c r="C9" s="431"/>
      <c r="D9" s="432"/>
      <c r="E9" s="354" t="s">
        <v>9</v>
      </c>
      <c r="F9" s="354" t="s">
        <v>169</v>
      </c>
      <c r="G9" s="354" t="s">
        <v>11</v>
      </c>
      <c r="H9" s="354" t="s">
        <v>12</v>
      </c>
    </row>
    <row r="10" spans="1:8" s="195" customFormat="1" ht="28.5" customHeight="1" x14ac:dyDescent="0.3">
      <c r="A10" s="392"/>
      <c r="B10" s="459" t="s">
        <v>187</v>
      </c>
      <c r="C10" s="460"/>
      <c r="D10" s="460"/>
      <c r="E10" s="460"/>
      <c r="F10" s="460"/>
      <c r="G10" s="460"/>
      <c r="H10" s="461"/>
    </row>
    <row r="11" spans="1:8" s="195" customFormat="1" ht="28.5" customHeight="1" x14ac:dyDescent="0.3">
      <c r="A11" s="454"/>
      <c r="B11" s="436" t="s">
        <v>186</v>
      </c>
      <c r="C11" s="437"/>
      <c r="D11" s="438"/>
      <c r="E11" s="348" t="s">
        <v>14</v>
      </c>
      <c r="F11" s="348">
        <v>5</v>
      </c>
      <c r="G11" s="349">
        <f>H8</f>
        <v>0</v>
      </c>
      <c r="H11" s="356">
        <f>F11%*G11</f>
        <v>0</v>
      </c>
    </row>
    <row r="12" spans="1:8" s="195" customFormat="1" ht="38.25" customHeight="1" x14ac:dyDescent="0.3">
      <c r="A12" s="455"/>
      <c r="B12" s="436" t="s">
        <v>116</v>
      </c>
      <c r="C12" s="437"/>
      <c r="D12" s="438"/>
      <c r="E12" s="348"/>
      <c r="F12" s="348"/>
      <c r="G12" s="354"/>
      <c r="H12" s="354"/>
    </row>
    <row r="13" spans="1:8" s="195" customFormat="1" ht="28.5" customHeight="1" x14ac:dyDescent="0.3">
      <c r="A13" s="454"/>
      <c r="B13" s="439" t="s">
        <v>188</v>
      </c>
      <c r="C13" s="440"/>
      <c r="D13" s="441"/>
      <c r="E13" s="348" t="s">
        <v>14</v>
      </c>
      <c r="F13" s="348">
        <v>25</v>
      </c>
      <c r="G13" s="349">
        <f>H8</f>
        <v>0</v>
      </c>
      <c r="H13" s="356">
        <f>F13%*G13</f>
        <v>0</v>
      </c>
    </row>
    <row r="14" spans="1:8" s="195" customFormat="1" ht="39" customHeight="1" x14ac:dyDescent="0.3">
      <c r="A14" s="455"/>
      <c r="B14" s="451" t="s">
        <v>117</v>
      </c>
      <c r="C14" s="452"/>
      <c r="D14" s="453"/>
      <c r="E14" s="348"/>
      <c r="F14" s="348"/>
      <c r="G14" s="354"/>
      <c r="H14" s="354"/>
    </row>
    <row r="15" spans="1:8" s="195" customFormat="1" ht="28.5" customHeight="1" x14ac:dyDescent="0.3">
      <c r="A15" s="454"/>
      <c r="B15" s="439" t="s">
        <v>189</v>
      </c>
      <c r="C15" s="440"/>
      <c r="D15" s="441"/>
      <c r="E15" s="348" t="s">
        <v>14</v>
      </c>
      <c r="F15" s="348">
        <v>30</v>
      </c>
      <c r="G15" s="349">
        <f>H8</f>
        <v>0</v>
      </c>
      <c r="H15" s="356">
        <f>F15%*G15</f>
        <v>0</v>
      </c>
    </row>
    <row r="16" spans="1:8" s="195" customFormat="1" ht="38.25" customHeight="1" x14ac:dyDescent="0.3">
      <c r="A16" s="455"/>
      <c r="B16" s="442" t="s">
        <v>118</v>
      </c>
      <c r="C16" s="443"/>
      <c r="D16" s="444"/>
      <c r="E16" s="348"/>
      <c r="F16" s="348"/>
      <c r="G16" s="354"/>
      <c r="H16" s="354"/>
    </row>
    <row r="17" spans="1:8" s="195" customFormat="1" ht="28.5" customHeight="1" x14ac:dyDescent="0.3">
      <c r="A17" s="454"/>
      <c r="B17" s="445" t="s">
        <v>190</v>
      </c>
      <c r="C17" s="446"/>
      <c r="D17" s="447"/>
      <c r="E17" s="348" t="s">
        <v>14</v>
      </c>
      <c r="F17" s="348">
        <v>10</v>
      </c>
      <c r="G17" s="349">
        <f>H8</f>
        <v>0</v>
      </c>
      <c r="H17" s="356">
        <f>F17%*G17</f>
        <v>0</v>
      </c>
    </row>
    <row r="18" spans="1:8" s="195" customFormat="1" ht="38.25" customHeight="1" x14ac:dyDescent="0.3">
      <c r="A18" s="455"/>
      <c r="B18" s="442" t="s">
        <v>119</v>
      </c>
      <c r="C18" s="443"/>
      <c r="D18" s="444"/>
      <c r="E18" s="348"/>
      <c r="F18" s="348"/>
      <c r="G18" s="356"/>
      <c r="H18" s="354"/>
    </row>
    <row r="19" spans="1:8" s="195" customFormat="1" ht="28.5" customHeight="1" x14ac:dyDescent="0.3">
      <c r="A19" s="454"/>
      <c r="B19" s="445" t="s">
        <v>191</v>
      </c>
      <c r="C19" s="446"/>
      <c r="D19" s="447"/>
      <c r="E19" s="348" t="s">
        <v>14</v>
      </c>
      <c r="F19" s="348">
        <v>25</v>
      </c>
      <c r="G19" s="349">
        <f>H8</f>
        <v>0</v>
      </c>
      <c r="H19" s="356">
        <f>F19%*G19</f>
        <v>0</v>
      </c>
    </row>
    <row r="20" spans="1:8" s="195" customFormat="1" ht="38.25" customHeight="1" x14ac:dyDescent="0.3">
      <c r="A20" s="455"/>
      <c r="B20" s="442" t="s">
        <v>248</v>
      </c>
      <c r="C20" s="443"/>
      <c r="D20" s="444"/>
      <c r="E20" s="348"/>
      <c r="F20" s="348"/>
      <c r="G20" s="354"/>
      <c r="H20" s="354"/>
    </row>
    <row r="21" spans="1:8" s="195" customFormat="1" ht="28.5" customHeight="1" x14ac:dyDescent="0.3">
      <c r="A21" s="454"/>
      <c r="B21" s="445" t="s">
        <v>192</v>
      </c>
      <c r="C21" s="446"/>
      <c r="D21" s="447"/>
      <c r="E21" s="348" t="s">
        <v>14</v>
      </c>
      <c r="F21" s="348">
        <v>5</v>
      </c>
      <c r="G21" s="349">
        <f>H8</f>
        <v>0</v>
      </c>
      <c r="H21" s="356">
        <f>F21%*G21</f>
        <v>0</v>
      </c>
    </row>
    <row r="22" spans="1:8" s="195" customFormat="1" ht="37.5" customHeight="1" x14ac:dyDescent="0.3">
      <c r="A22" s="455"/>
      <c r="B22" s="451" t="s">
        <v>249</v>
      </c>
      <c r="C22" s="452"/>
      <c r="D22" s="453"/>
      <c r="E22" s="348"/>
      <c r="F22" s="348"/>
      <c r="G22" s="354"/>
      <c r="H22" s="354"/>
    </row>
    <row r="23" spans="1:8" s="195" customFormat="1" ht="28.5" customHeight="1" x14ac:dyDescent="0.3">
      <c r="A23" s="357"/>
      <c r="B23" s="456" t="s">
        <v>250</v>
      </c>
      <c r="C23" s="457"/>
      <c r="D23" s="457"/>
      <c r="E23" s="458"/>
      <c r="F23" s="354"/>
      <c r="G23" s="354"/>
      <c r="H23" s="354"/>
    </row>
    <row r="24" spans="1:8" s="195" customFormat="1" ht="18.75" customHeight="1" x14ac:dyDescent="0.3">
      <c r="A24" s="357"/>
      <c r="B24" s="424" t="s">
        <v>196</v>
      </c>
      <c r="C24" s="425"/>
      <c r="D24" s="426"/>
      <c r="E24" s="358"/>
      <c r="F24" s="354">
        <f>SUM(F11:F23)</f>
        <v>100</v>
      </c>
      <c r="G24" s="349">
        <f>H8</f>
        <v>0</v>
      </c>
      <c r="H24" s="356">
        <f>SUM(H11:H23)</f>
        <v>0</v>
      </c>
    </row>
    <row r="25" spans="1:8" s="195" customFormat="1" ht="28.5" customHeight="1" x14ac:dyDescent="0.3">
      <c r="A25" s="357"/>
      <c r="B25" s="430"/>
      <c r="C25" s="431"/>
      <c r="D25" s="432"/>
      <c r="E25" s="357"/>
      <c r="F25" s="357"/>
      <c r="G25" s="357"/>
      <c r="H25" s="357"/>
    </row>
    <row r="26" spans="1:8" ht="12" customHeight="1" x14ac:dyDescent="0.25">
      <c r="A26" s="235"/>
      <c r="B26" s="235"/>
      <c r="C26" s="235"/>
      <c r="D26" s="359"/>
      <c r="E26" s="360"/>
      <c r="F26" s="361"/>
      <c r="G26" s="362"/>
      <c r="H26" s="363"/>
    </row>
    <row r="27" spans="1:8" ht="12" customHeight="1" x14ac:dyDescent="0.25">
      <c r="A27" s="364"/>
      <c r="B27" s="365"/>
      <c r="C27" s="366"/>
      <c r="D27" s="367"/>
      <c r="E27" s="364"/>
      <c r="F27" s="368"/>
      <c r="G27" s="369"/>
      <c r="H27" s="370"/>
    </row>
    <row r="28" spans="1:8" ht="12" customHeight="1" x14ac:dyDescent="0.25">
      <c r="A28" s="174" t="s">
        <v>7</v>
      </c>
      <c r="B28" s="433" t="s">
        <v>8</v>
      </c>
      <c r="C28" s="434"/>
      <c r="D28" s="435"/>
      <c r="E28" s="174" t="s">
        <v>9</v>
      </c>
      <c r="F28" s="371" t="s">
        <v>10</v>
      </c>
      <c r="G28" s="372" t="s">
        <v>11</v>
      </c>
      <c r="H28" s="373" t="s">
        <v>12</v>
      </c>
    </row>
    <row r="29" spans="1:8" ht="12" customHeight="1" x14ac:dyDescent="0.25">
      <c r="A29" s="174" t="s">
        <v>13</v>
      </c>
      <c r="B29" s="395"/>
      <c r="C29" s="396"/>
      <c r="D29" s="374"/>
      <c r="E29" s="375"/>
      <c r="F29" s="376"/>
      <c r="G29" s="377"/>
      <c r="H29" s="378"/>
    </row>
    <row r="30" spans="1:8" ht="12" customHeight="1" x14ac:dyDescent="0.25">
      <c r="A30" s="379"/>
      <c r="B30" s="380"/>
      <c r="C30" s="360"/>
      <c r="D30" s="381"/>
      <c r="E30" s="379"/>
      <c r="F30" s="382"/>
      <c r="G30" s="383"/>
      <c r="H30" s="384"/>
    </row>
    <row r="31" spans="1:8" ht="12" customHeight="1" x14ac:dyDescent="0.25">
      <c r="A31" s="385"/>
      <c r="B31" s="247"/>
      <c r="C31" s="248"/>
      <c r="D31" s="249"/>
      <c r="E31" s="364"/>
      <c r="F31" s="368"/>
      <c r="G31" s="386"/>
      <c r="H31" s="39">
        <f>IF(AND(NOT(ISBLANK($E31)),NOT(ISNUMBER($F31))),"Rate only",$F31*G31)</f>
        <v>0</v>
      </c>
    </row>
    <row r="32" spans="1:8" ht="12" customHeight="1" x14ac:dyDescent="0.25">
      <c r="A32" s="125"/>
      <c r="B32" s="67" t="str">
        <f>LEFT(_110Lhead,(FIND(" . ",_110Lhead)-1))</f>
        <v>STAGE 1:  INCEPTION</v>
      </c>
      <c r="C32" s="61"/>
      <c r="D32" s="374"/>
      <c r="E32" s="375"/>
      <c r="F32" s="376"/>
      <c r="G32" s="387"/>
      <c r="H32" s="39"/>
    </row>
    <row r="33" spans="1:8" ht="12" customHeight="1" x14ac:dyDescent="0.25">
      <c r="A33" s="145"/>
      <c r="B33" s="79"/>
      <c r="C33" s="143"/>
      <c r="D33" s="81"/>
      <c r="E33" s="82"/>
      <c r="F33" s="60"/>
      <c r="G33" s="136"/>
      <c r="H33" s="39"/>
    </row>
    <row r="34" spans="1:8" ht="12" customHeight="1" x14ac:dyDescent="0.3">
      <c r="A34" s="126"/>
      <c r="B34" s="143"/>
      <c r="C34" s="143"/>
      <c r="D34" s="144"/>
      <c r="E34" s="59"/>
      <c r="F34" s="60"/>
      <c r="G34" s="136"/>
      <c r="H34" s="39"/>
    </row>
    <row r="35" spans="1:8" ht="12" customHeight="1" x14ac:dyDescent="0.3">
      <c r="A35" s="126"/>
      <c r="B35" s="143" t="s">
        <v>18</v>
      </c>
      <c r="C35" s="143"/>
      <c r="D35" s="144"/>
      <c r="E35" s="59" t="s">
        <v>16</v>
      </c>
      <c r="F35" s="60">
        <v>1</v>
      </c>
      <c r="G35" s="388">
        <f>H11/5</f>
        <v>0</v>
      </c>
      <c r="H35" s="39">
        <f>F35*G35</f>
        <v>0</v>
      </c>
    </row>
    <row r="36" spans="1:8" ht="12" customHeight="1" x14ac:dyDescent="0.3">
      <c r="A36" s="145"/>
      <c r="B36" s="79"/>
      <c r="C36" s="143"/>
      <c r="D36" s="144"/>
      <c r="E36" s="59"/>
      <c r="F36" s="60"/>
      <c r="G36" s="136"/>
      <c r="H36" s="39"/>
    </row>
    <row r="37" spans="1:8" ht="12" customHeight="1" x14ac:dyDescent="0.3">
      <c r="A37" s="126"/>
      <c r="B37" s="143"/>
      <c r="C37" s="143"/>
      <c r="D37" s="144"/>
      <c r="E37" s="59"/>
      <c r="F37" s="60"/>
      <c r="G37" s="136"/>
      <c r="H37" s="39"/>
    </row>
    <row r="38" spans="1:8" ht="12" customHeight="1" x14ac:dyDescent="0.3">
      <c r="A38" s="126"/>
      <c r="B38" s="143" t="s">
        <v>19</v>
      </c>
      <c r="C38" s="143"/>
      <c r="D38" s="144"/>
      <c r="E38" s="59" t="s">
        <v>16</v>
      </c>
      <c r="F38" s="60">
        <v>1</v>
      </c>
      <c r="G38" s="388">
        <f>H11/5</f>
        <v>0</v>
      </c>
      <c r="H38" s="39">
        <f>F38*G38</f>
        <v>0</v>
      </c>
    </row>
    <row r="39" spans="1:8" ht="12" customHeight="1" x14ac:dyDescent="0.3">
      <c r="A39" s="145"/>
      <c r="B39" s="79"/>
      <c r="C39" s="143"/>
      <c r="D39" s="144"/>
      <c r="E39" s="59"/>
      <c r="F39" s="60"/>
      <c r="G39" s="136"/>
      <c r="H39" s="39"/>
    </row>
    <row r="40" spans="1:8" ht="12" customHeight="1" x14ac:dyDescent="0.3">
      <c r="A40" s="126"/>
      <c r="B40" s="143"/>
      <c r="C40" s="143"/>
      <c r="D40" s="144"/>
      <c r="E40" s="59"/>
      <c r="F40" s="60"/>
      <c r="G40" s="136"/>
      <c r="H40" s="39"/>
    </row>
    <row r="41" spans="1:8" ht="12" customHeight="1" x14ac:dyDescent="0.3">
      <c r="A41" s="126"/>
      <c r="B41" s="143" t="s">
        <v>17</v>
      </c>
      <c r="C41" s="143"/>
      <c r="D41" s="144"/>
      <c r="E41" s="59" t="s">
        <v>16</v>
      </c>
      <c r="F41" s="60">
        <v>1</v>
      </c>
      <c r="G41" s="388">
        <f>H11/5</f>
        <v>0</v>
      </c>
      <c r="H41" s="39">
        <f>F41*G41</f>
        <v>0</v>
      </c>
    </row>
    <row r="42" spans="1:8" ht="12" customHeight="1" x14ac:dyDescent="0.3">
      <c r="A42" s="145"/>
      <c r="B42" s="143" t="s">
        <v>20</v>
      </c>
      <c r="C42" s="143"/>
      <c r="D42" s="144"/>
      <c r="E42" s="59"/>
      <c r="F42" s="60"/>
      <c r="G42" s="136"/>
      <c r="H42" s="39"/>
    </row>
    <row r="43" spans="1:8" ht="12" customHeight="1" x14ac:dyDescent="0.25">
      <c r="A43" s="145"/>
      <c r="B43" s="79"/>
      <c r="C43" s="143"/>
      <c r="D43" s="144"/>
      <c r="E43" s="82"/>
      <c r="F43" s="60"/>
      <c r="G43" s="136"/>
      <c r="H43" s="39"/>
    </row>
    <row r="44" spans="1:8" ht="12" customHeight="1" x14ac:dyDescent="0.3">
      <c r="A44" s="126"/>
      <c r="B44" s="143"/>
      <c r="C44" s="143"/>
      <c r="D44" s="144"/>
      <c r="E44" s="59"/>
      <c r="F44" s="60"/>
      <c r="G44" s="136"/>
      <c r="H44" s="39"/>
    </row>
    <row r="45" spans="1:8" ht="12" customHeight="1" x14ac:dyDescent="0.3">
      <c r="A45" s="126"/>
      <c r="B45" s="143" t="s">
        <v>22</v>
      </c>
      <c r="C45" s="143"/>
      <c r="D45" s="144"/>
      <c r="E45" s="59" t="s">
        <v>16</v>
      </c>
      <c r="F45" s="60">
        <v>1</v>
      </c>
      <c r="G45" s="388">
        <f>H11/5</f>
        <v>0</v>
      </c>
      <c r="H45" s="39">
        <f>F45*G45</f>
        <v>0</v>
      </c>
    </row>
    <row r="46" spans="1:8" ht="12" customHeight="1" x14ac:dyDescent="0.25">
      <c r="A46" s="145"/>
      <c r="B46" s="143" t="s">
        <v>23</v>
      </c>
      <c r="C46" s="143"/>
      <c r="D46" s="144"/>
      <c r="E46" s="82"/>
      <c r="F46" s="60"/>
      <c r="G46" s="136"/>
      <c r="H46" s="39"/>
    </row>
    <row r="47" spans="1:8" ht="12" customHeight="1" x14ac:dyDescent="0.25">
      <c r="A47" s="145"/>
      <c r="B47" s="143"/>
      <c r="C47" s="143"/>
      <c r="D47" s="144"/>
      <c r="E47" s="82"/>
      <c r="F47" s="60"/>
      <c r="G47" s="136"/>
      <c r="H47" s="39"/>
    </row>
    <row r="48" spans="1:8" ht="12" customHeight="1" x14ac:dyDescent="0.3">
      <c r="A48" s="126"/>
      <c r="B48" s="143"/>
      <c r="C48" s="143"/>
      <c r="D48" s="144"/>
      <c r="E48" s="59"/>
      <c r="F48" s="60"/>
      <c r="G48" s="136"/>
      <c r="H48" s="39"/>
    </row>
    <row r="49" spans="1:8" ht="12" customHeight="1" x14ac:dyDescent="0.3">
      <c r="A49" s="126"/>
      <c r="B49" s="143" t="s">
        <v>21</v>
      </c>
      <c r="C49" s="143"/>
      <c r="D49" s="144"/>
      <c r="E49" s="59" t="s">
        <v>16</v>
      </c>
      <c r="F49" s="60">
        <v>1</v>
      </c>
      <c r="G49" s="388">
        <f>H11/5</f>
        <v>0</v>
      </c>
      <c r="H49" s="39">
        <f>F49*G49</f>
        <v>0</v>
      </c>
    </row>
    <row r="50" spans="1:8" ht="12" customHeight="1" x14ac:dyDescent="0.3">
      <c r="A50" s="126"/>
      <c r="B50" s="79"/>
      <c r="C50" s="143"/>
      <c r="D50" s="143"/>
      <c r="E50" s="59"/>
      <c r="F50" s="60"/>
      <c r="G50" s="389"/>
      <c r="H50" s="39"/>
    </row>
    <row r="51" spans="1:8" ht="12" customHeight="1" x14ac:dyDescent="0.25">
      <c r="A51" s="145"/>
      <c r="B51" s="427" t="s">
        <v>116</v>
      </c>
      <c r="C51" s="428"/>
      <c r="D51" s="429"/>
      <c r="E51" s="76"/>
      <c r="F51" s="58"/>
      <c r="G51" s="135"/>
      <c r="H51" s="39"/>
    </row>
    <row r="52" spans="1:8" ht="12" customHeight="1" x14ac:dyDescent="0.25">
      <c r="A52" s="126"/>
      <c r="B52" s="427"/>
      <c r="C52" s="428"/>
      <c r="D52" s="429"/>
      <c r="E52" s="76"/>
      <c r="F52" s="58"/>
      <c r="G52" s="135"/>
      <c r="H52" s="39"/>
    </row>
    <row r="53" spans="1:8" ht="12" customHeight="1" x14ac:dyDescent="0.25">
      <c r="A53" s="127"/>
      <c r="B53" s="427"/>
      <c r="C53" s="428"/>
      <c r="D53" s="429"/>
      <c r="E53" s="76"/>
      <c r="F53" s="58"/>
      <c r="G53" s="135"/>
      <c r="H53" s="39"/>
    </row>
    <row r="54" spans="1:8" ht="12" customHeight="1" x14ac:dyDescent="0.25">
      <c r="A54" s="145"/>
      <c r="B54" s="427"/>
      <c r="C54" s="428"/>
      <c r="D54" s="429"/>
      <c r="E54" s="106"/>
      <c r="F54" s="123"/>
      <c r="G54" s="137"/>
      <c r="H54" s="39"/>
    </row>
    <row r="55" spans="1:8" ht="12" customHeight="1" x14ac:dyDescent="0.3">
      <c r="A55" s="126"/>
      <c r="B55" s="79"/>
      <c r="C55" s="143"/>
      <c r="D55" s="144"/>
      <c r="E55" s="59"/>
      <c r="F55" s="58"/>
      <c r="G55" s="135"/>
      <c r="H55" s="39"/>
    </row>
    <row r="56" spans="1:8" ht="12" customHeight="1" x14ac:dyDescent="0.3">
      <c r="A56" s="126"/>
      <c r="B56" s="79"/>
      <c r="C56" s="143"/>
      <c r="D56" s="143"/>
      <c r="E56" s="59"/>
      <c r="F56" s="58"/>
      <c r="G56" s="137"/>
      <c r="H56" s="39"/>
    </row>
    <row r="57" spans="1:8" ht="12" customHeight="1" x14ac:dyDescent="0.25">
      <c r="A57" s="40"/>
      <c r="B57" s="43"/>
      <c r="C57" s="41"/>
      <c r="D57" s="42"/>
      <c r="E57" s="29"/>
      <c r="F57" s="104"/>
      <c r="G57" s="138"/>
      <c r="H57" s="39"/>
    </row>
    <row r="58" spans="1:8" ht="12" customHeight="1" x14ac:dyDescent="0.25">
      <c r="A58" s="35"/>
      <c r="B58" s="36"/>
      <c r="C58" s="37"/>
      <c r="D58" s="37"/>
      <c r="E58" s="20"/>
      <c r="F58" s="99"/>
      <c r="G58" s="9"/>
      <c r="H58" s="54"/>
    </row>
    <row r="59" spans="1:8" s="71" customFormat="1" ht="12" customHeight="1" x14ac:dyDescent="0.25">
      <c r="A59" s="174"/>
      <c r="B59" s="69" t="s">
        <v>261</v>
      </c>
      <c r="C59" s="147"/>
      <c r="D59" s="147"/>
      <c r="E59" s="396"/>
      <c r="F59" s="176"/>
      <c r="G59" s="177"/>
      <c r="H59" s="178">
        <f>SUM(H35:H50)</f>
        <v>0</v>
      </c>
    </row>
    <row r="60" spans="1:8" ht="12" customHeight="1" x14ac:dyDescent="0.25">
      <c r="A60" s="102"/>
      <c r="B60" s="103"/>
      <c r="C60" s="15"/>
      <c r="D60" s="15"/>
      <c r="E60" s="16"/>
      <c r="F60" s="17"/>
      <c r="G60" s="10"/>
      <c r="H60" s="56"/>
    </row>
    <row r="63" spans="1:8" ht="12" customHeight="1" x14ac:dyDescent="0.25">
      <c r="A63" s="71" t="str">
        <f>_100head</f>
        <v>SCHEDULE 3:  MAJOR STRUCTURES SERVICES . . . . . . . . . . . . . . . . . . . . . . . . . . . . . . . . . . . . . . . . . . . . . . . . . . . . . . . .</v>
      </c>
      <c r="H63" s="173"/>
    </row>
    <row r="64" spans="1:8" ht="12" customHeight="1" x14ac:dyDescent="0.25">
      <c r="A64" s="172" t="str">
        <f>_120shead&amp;": "&amp;LEFT(_120Lhead,(FIND(" . ",_120Lhead)-1))</f>
        <v>C3.3: STAGE 2:  CONCEPT AND VIABILITY (PRELIMINARY DESIGN)</v>
      </c>
      <c r="H64" s="159"/>
    </row>
    <row r="65" spans="1:8" ht="12" customHeight="1" x14ac:dyDescent="0.25">
      <c r="A65" s="14"/>
      <c r="B65" s="14"/>
      <c r="C65" s="14"/>
      <c r="D65" s="15"/>
      <c r="E65" s="16"/>
      <c r="F65" s="17"/>
      <c r="G65" s="3"/>
      <c r="H65" s="53"/>
    </row>
    <row r="66" spans="1:8" ht="12" customHeight="1" x14ac:dyDescent="0.25">
      <c r="A66" s="18"/>
      <c r="B66" s="19"/>
      <c r="C66" s="20"/>
      <c r="D66" s="21"/>
      <c r="E66" s="18"/>
      <c r="F66" s="22"/>
      <c r="G66" s="6"/>
      <c r="H66" s="54"/>
    </row>
    <row r="67" spans="1:8" ht="12" customHeight="1" x14ac:dyDescent="0.25">
      <c r="A67" s="23" t="s">
        <v>7</v>
      </c>
      <c r="B67" s="24" t="s">
        <v>8</v>
      </c>
      <c r="C67" s="25"/>
      <c r="D67" s="26"/>
      <c r="E67" s="23" t="s">
        <v>9</v>
      </c>
      <c r="F67" s="27" t="s">
        <v>10</v>
      </c>
      <c r="G67" s="4" t="s">
        <v>11</v>
      </c>
      <c r="H67" s="70" t="s">
        <v>12</v>
      </c>
    </row>
    <row r="68" spans="1:8" ht="12" customHeight="1" x14ac:dyDescent="0.25">
      <c r="A68" s="23" t="s">
        <v>13</v>
      </c>
      <c r="B68" s="121"/>
      <c r="C68" s="122"/>
      <c r="D68" s="28"/>
      <c r="E68" s="29"/>
      <c r="F68" s="30"/>
      <c r="G68" s="5"/>
      <c r="H68" s="55"/>
    </row>
    <row r="69" spans="1:8" ht="12" customHeight="1" x14ac:dyDescent="0.25">
      <c r="A69" s="31"/>
      <c r="B69" s="32"/>
      <c r="C69" s="16"/>
      <c r="D69" s="33"/>
      <c r="E69" s="31"/>
      <c r="F69" s="34"/>
      <c r="G69" s="7"/>
      <c r="H69" s="56"/>
    </row>
    <row r="70" spans="1:8" ht="12" customHeight="1" x14ac:dyDescent="0.25">
      <c r="A70" s="145"/>
      <c r="B70" s="79"/>
      <c r="C70" s="143"/>
      <c r="D70" s="144"/>
      <c r="E70" s="76"/>
      <c r="F70" s="58"/>
      <c r="G70" s="135"/>
      <c r="H70" s="39"/>
    </row>
    <row r="71" spans="1:8" ht="12" customHeight="1" x14ac:dyDescent="0.25">
      <c r="A71" s="145"/>
      <c r="B71" s="79"/>
      <c r="C71" s="143"/>
      <c r="D71" s="144"/>
      <c r="E71" s="76"/>
      <c r="F71" s="58"/>
      <c r="G71" s="135"/>
      <c r="H71" s="39"/>
    </row>
    <row r="72" spans="1:8" ht="12" customHeight="1" x14ac:dyDescent="0.25">
      <c r="A72" s="126"/>
      <c r="B72" s="160" t="s">
        <v>83</v>
      </c>
      <c r="C72" s="161"/>
      <c r="D72" s="162"/>
      <c r="E72" s="76"/>
      <c r="F72" s="58"/>
      <c r="G72" s="137"/>
      <c r="H72" s="39">
        <f>IF(AND(NOT(ISBLANK($E76)),NOT(ISNUMBER($F76))),"Rate only",$F76*G72)</f>
        <v>0</v>
      </c>
    </row>
    <row r="73" spans="1:8" ht="12" customHeight="1" x14ac:dyDescent="0.25">
      <c r="A73" s="127"/>
      <c r="B73" s="160" t="s">
        <v>72</v>
      </c>
      <c r="C73" s="161"/>
      <c r="D73" s="162"/>
      <c r="E73" s="76"/>
      <c r="F73" s="58"/>
      <c r="G73" s="137"/>
      <c r="H73" s="39">
        <f>IF(AND(NOT(ISBLANK($E77)),NOT(ISNUMBER($F77))),"Rate only",$F77*G73)</f>
        <v>0</v>
      </c>
    </row>
    <row r="74" spans="1:8" ht="12" customHeight="1" x14ac:dyDescent="0.25">
      <c r="A74" s="145"/>
      <c r="B74" s="79"/>
      <c r="C74" s="143"/>
      <c r="D74" s="143"/>
      <c r="E74" s="106"/>
      <c r="F74" s="123"/>
      <c r="G74" s="135"/>
      <c r="H74" s="39">
        <f>IF(AND(NOT(ISBLANK($E78)),NOT(ISNUMBER($F78))),"Rate only",$F78*G74)</f>
        <v>0</v>
      </c>
    </row>
    <row r="75" spans="1:8" ht="12" customHeight="1" x14ac:dyDescent="0.3">
      <c r="A75" s="126"/>
      <c r="B75" s="79"/>
      <c r="C75" s="143"/>
      <c r="D75" s="144"/>
      <c r="E75" s="59"/>
      <c r="F75" s="58"/>
      <c r="G75" s="137"/>
      <c r="H75" s="39">
        <f>IF(AND(NOT(ISBLANK($E79)),NOT(ISNUMBER($F79))),"Rate only",$F79*G75)</f>
        <v>0</v>
      </c>
    </row>
    <row r="76" spans="1:8" ht="12" customHeight="1" x14ac:dyDescent="0.3">
      <c r="A76" s="126"/>
      <c r="B76" s="79" t="s">
        <v>24</v>
      </c>
      <c r="C76" s="143"/>
      <c r="D76" s="143"/>
      <c r="E76" s="59" t="s">
        <v>16</v>
      </c>
      <c r="F76" s="58">
        <v>1</v>
      </c>
      <c r="G76" s="283">
        <f>H13/5</f>
        <v>0</v>
      </c>
      <c r="H76" s="39">
        <f>F76*G76</f>
        <v>0</v>
      </c>
    </row>
    <row r="77" spans="1:8" ht="12" customHeight="1" x14ac:dyDescent="0.3">
      <c r="A77" s="126"/>
      <c r="B77" s="79"/>
      <c r="C77" s="143"/>
      <c r="D77" s="143"/>
      <c r="E77" s="59"/>
      <c r="F77" s="58"/>
      <c r="G77" s="283"/>
      <c r="H77" s="39"/>
    </row>
    <row r="78" spans="1:8" ht="12" customHeight="1" x14ac:dyDescent="0.25">
      <c r="A78" s="146"/>
      <c r="B78" s="79"/>
      <c r="C78" s="143"/>
      <c r="D78" s="144"/>
      <c r="E78" s="76"/>
      <c r="F78" s="58"/>
      <c r="G78" s="283"/>
      <c r="H78" s="39"/>
    </row>
    <row r="79" spans="1:8" ht="12" customHeight="1" x14ac:dyDescent="0.3">
      <c r="A79" s="126"/>
      <c r="B79" s="79" t="s">
        <v>25</v>
      </c>
      <c r="C79" s="143"/>
      <c r="D79" s="143"/>
      <c r="E79" s="59" t="s">
        <v>16</v>
      </c>
      <c r="F79" s="58">
        <v>1</v>
      </c>
      <c r="G79" s="283">
        <f>H13/5</f>
        <v>0</v>
      </c>
      <c r="H79" s="39">
        <f>F79*G79</f>
        <v>0</v>
      </c>
    </row>
    <row r="80" spans="1:8" ht="12" customHeight="1" x14ac:dyDescent="0.25">
      <c r="A80" s="145"/>
      <c r="B80" s="79" t="s">
        <v>26</v>
      </c>
      <c r="C80" s="143"/>
      <c r="D80" s="143"/>
      <c r="E80" s="76"/>
      <c r="F80" s="58"/>
      <c r="G80" s="283"/>
      <c r="H80" s="39"/>
    </row>
    <row r="81" spans="1:8" ht="12" customHeight="1" x14ac:dyDescent="0.25">
      <c r="A81" s="108"/>
      <c r="B81" s="105"/>
      <c r="C81" s="75"/>
      <c r="D81" s="65"/>
      <c r="E81" s="76"/>
      <c r="F81" s="58"/>
      <c r="G81" s="283"/>
      <c r="H81" s="39"/>
    </row>
    <row r="82" spans="1:8" ht="12" customHeight="1" x14ac:dyDescent="0.25">
      <c r="A82" s="126"/>
      <c r="B82" s="79"/>
      <c r="C82" s="75"/>
      <c r="D82" s="65"/>
      <c r="E82" s="76"/>
      <c r="F82" s="58"/>
      <c r="G82" s="283"/>
      <c r="H82" s="39"/>
    </row>
    <row r="83" spans="1:8" ht="12" customHeight="1" x14ac:dyDescent="0.3">
      <c r="A83" s="126"/>
      <c r="B83" s="79" t="s">
        <v>29</v>
      </c>
      <c r="C83" s="143"/>
      <c r="D83" s="144"/>
      <c r="E83" s="59" t="s">
        <v>16</v>
      </c>
      <c r="F83" s="58">
        <v>1</v>
      </c>
      <c r="G83" s="283">
        <f>H13/5</f>
        <v>0</v>
      </c>
      <c r="H83" s="39">
        <f>F83*G83</f>
        <v>0</v>
      </c>
    </row>
    <row r="84" spans="1:8" ht="12" customHeight="1" x14ac:dyDescent="0.3">
      <c r="A84" s="126"/>
      <c r="B84" s="79"/>
      <c r="C84" s="143"/>
      <c r="D84" s="144"/>
      <c r="E84" s="59"/>
      <c r="F84" s="58"/>
      <c r="G84" s="283"/>
      <c r="H84" s="39"/>
    </row>
    <row r="85" spans="1:8" ht="12" customHeight="1" x14ac:dyDescent="0.3">
      <c r="A85" s="126"/>
      <c r="B85" s="79"/>
      <c r="C85" s="143"/>
      <c r="D85" s="144"/>
      <c r="E85" s="59"/>
      <c r="F85" s="58"/>
      <c r="G85" s="283"/>
      <c r="H85" s="39"/>
    </row>
    <row r="86" spans="1:8" ht="12" customHeight="1" x14ac:dyDescent="0.3">
      <c r="A86" s="126"/>
      <c r="B86" s="79" t="s">
        <v>30</v>
      </c>
      <c r="C86" s="143"/>
      <c r="D86" s="143"/>
      <c r="E86" s="59" t="s">
        <v>16</v>
      </c>
      <c r="F86" s="58">
        <v>1</v>
      </c>
      <c r="G86" s="283">
        <f>H13/5</f>
        <v>0</v>
      </c>
      <c r="H86" s="39">
        <f>F86*G86</f>
        <v>0</v>
      </c>
    </row>
    <row r="87" spans="1:8" ht="12" customHeight="1" x14ac:dyDescent="0.3">
      <c r="A87" s="126"/>
      <c r="B87" s="79"/>
      <c r="C87" s="143"/>
      <c r="D87" s="144"/>
      <c r="E87" s="59"/>
      <c r="F87" s="58"/>
      <c r="G87" s="283"/>
      <c r="H87" s="39"/>
    </row>
    <row r="88" spans="1:8" ht="12" customHeight="1" x14ac:dyDescent="0.3">
      <c r="A88" s="145"/>
      <c r="B88" s="79"/>
      <c r="C88" s="143"/>
      <c r="D88" s="144"/>
      <c r="E88" s="59"/>
      <c r="F88" s="60"/>
      <c r="G88" s="283"/>
      <c r="H88" s="39"/>
    </row>
    <row r="89" spans="1:8" ht="12" customHeight="1" x14ac:dyDescent="0.3">
      <c r="A89" s="126"/>
      <c r="B89" s="79" t="s">
        <v>27</v>
      </c>
      <c r="C89" s="143"/>
      <c r="D89" s="144"/>
      <c r="E89" s="59" t="s">
        <v>16</v>
      </c>
      <c r="F89" s="58">
        <v>1</v>
      </c>
      <c r="G89" s="283">
        <f>H13/5</f>
        <v>0</v>
      </c>
      <c r="H89" s="39">
        <f>F89*G89</f>
        <v>0</v>
      </c>
    </row>
    <row r="90" spans="1:8" ht="12" customHeight="1" x14ac:dyDescent="0.25">
      <c r="A90" s="145"/>
      <c r="B90" s="79"/>
      <c r="C90" s="143"/>
      <c r="D90" s="144"/>
      <c r="E90" s="76"/>
      <c r="F90" s="58"/>
      <c r="G90" s="283"/>
      <c r="H90" s="39">
        <f t="shared" ref="H90:H96" si="0">IF(AND(NOT(ISBLANK($E90)),NOT(ISNUMBER($F90))),"Rate only",$F90*G90)</f>
        <v>0</v>
      </c>
    </row>
    <row r="91" spans="1:8" ht="12" customHeight="1" x14ac:dyDescent="0.25">
      <c r="A91" s="145"/>
      <c r="B91" s="79"/>
      <c r="C91" s="143"/>
      <c r="D91" s="144"/>
      <c r="E91" s="76"/>
      <c r="F91" s="58"/>
      <c r="G91" s="283"/>
      <c r="H91" s="39">
        <f t="shared" si="0"/>
        <v>0</v>
      </c>
    </row>
    <row r="92" spans="1:8" ht="12" customHeight="1" x14ac:dyDescent="0.25">
      <c r="A92" s="145"/>
      <c r="B92" s="427" t="s">
        <v>117</v>
      </c>
      <c r="C92" s="428"/>
      <c r="D92" s="429"/>
      <c r="E92" s="76"/>
      <c r="F92" s="58"/>
      <c r="G92" s="283"/>
      <c r="H92" s="39">
        <f t="shared" si="0"/>
        <v>0</v>
      </c>
    </row>
    <row r="93" spans="1:8" ht="12" customHeight="1" x14ac:dyDescent="0.25">
      <c r="A93" s="145"/>
      <c r="B93" s="427"/>
      <c r="C93" s="428"/>
      <c r="D93" s="429"/>
      <c r="E93" s="76"/>
      <c r="F93" s="58"/>
      <c r="G93" s="283"/>
      <c r="H93" s="39">
        <f t="shared" si="0"/>
        <v>0</v>
      </c>
    </row>
    <row r="94" spans="1:8" ht="12" customHeight="1" x14ac:dyDescent="0.25">
      <c r="A94" s="145"/>
      <c r="B94" s="427"/>
      <c r="C94" s="428"/>
      <c r="D94" s="429"/>
      <c r="E94" s="76"/>
      <c r="F94" s="58"/>
      <c r="G94" s="283"/>
      <c r="H94" s="39">
        <f t="shared" si="0"/>
        <v>0</v>
      </c>
    </row>
    <row r="95" spans="1:8" ht="12" customHeight="1" x14ac:dyDescent="0.25">
      <c r="A95" s="145"/>
      <c r="B95" s="427"/>
      <c r="C95" s="428"/>
      <c r="D95" s="429"/>
      <c r="E95" s="76"/>
      <c r="F95" s="58"/>
      <c r="G95" s="283"/>
      <c r="H95" s="39">
        <f t="shared" si="0"/>
        <v>0</v>
      </c>
    </row>
    <row r="96" spans="1:8" ht="12" customHeight="1" x14ac:dyDescent="0.25">
      <c r="A96" s="145"/>
      <c r="B96" s="79"/>
      <c r="C96" s="143"/>
      <c r="D96" s="144"/>
      <c r="E96" s="76"/>
      <c r="F96" s="58"/>
      <c r="G96" s="283"/>
      <c r="H96" s="39">
        <f t="shared" si="0"/>
        <v>0</v>
      </c>
    </row>
    <row r="97" spans="1:8" ht="12" customHeight="1" x14ac:dyDescent="0.25">
      <c r="A97" s="35"/>
      <c r="B97" s="36"/>
      <c r="C97" s="37"/>
      <c r="D97" s="37"/>
      <c r="E97" s="20"/>
      <c r="F97" s="99"/>
      <c r="G97" s="9"/>
      <c r="H97" s="54"/>
    </row>
    <row r="98" spans="1:8" s="71" customFormat="1" ht="12" customHeight="1" x14ac:dyDescent="0.25">
      <c r="A98" s="174"/>
      <c r="B98" s="69" t="s">
        <v>261</v>
      </c>
      <c r="C98" s="147"/>
      <c r="D98" s="147"/>
      <c r="E98" s="396"/>
      <c r="F98" s="176"/>
      <c r="G98" s="177"/>
      <c r="H98" s="178">
        <f>SUM(H75:H89)</f>
        <v>0</v>
      </c>
    </row>
    <row r="99" spans="1:8" ht="12" customHeight="1" x14ac:dyDescent="0.25">
      <c r="A99" s="102"/>
      <c r="B99" s="103"/>
      <c r="C99" s="15"/>
      <c r="D99" s="15"/>
      <c r="E99" s="16"/>
      <c r="F99" s="17"/>
      <c r="G99" s="10"/>
      <c r="H99" s="56"/>
    </row>
    <row r="100" spans="1:8" ht="12" customHeight="1" x14ac:dyDescent="0.25">
      <c r="E100" s="11"/>
      <c r="F100" s="11"/>
      <c r="G100" s="11"/>
      <c r="H100" s="11"/>
    </row>
    <row r="101" spans="1:8" ht="12" customHeight="1" x14ac:dyDescent="0.25">
      <c r="E101" s="11"/>
      <c r="F101" s="11"/>
      <c r="G101" s="11"/>
      <c r="H101" s="11"/>
    </row>
    <row r="102" spans="1:8" ht="12" customHeight="1" x14ac:dyDescent="0.25">
      <c r="A102" s="71" t="str">
        <f>_100head</f>
        <v>SCHEDULE 3:  MAJOR STRUCTURES SERVICES . . . . . . . . . . . . . . . . . . . . . . . . . . . . . . . . . . . . . . . . . . . . . . . . . . . . . . . .</v>
      </c>
      <c r="H102" s="159"/>
    </row>
    <row r="103" spans="1:8" ht="12" customHeight="1" x14ac:dyDescent="0.25">
      <c r="A103" s="172" t="str">
        <f>_130shead&amp;": "&amp;LEFT(_130Lhead,(FIND(" . ",_130Lhead)-1))</f>
        <v>C3.4: STAGE 3:  DESIGN DEVELOPMENT (DETAIL DESIGN)</v>
      </c>
      <c r="H103" s="159"/>
    </row>
    <row r="104" spans="1:8" ht="12" customHeight="1" x14ac:dyDescent="0.25">
      <c r="E104" s="11"/>
      <c r="F104" s="11"/>
      <c r="G104" s="11"/>
      <c r="H104" s="11"/>
    </row>
    <row r="105" spans="1:8" ht="12" customHeight="1" x14ac:dyDescent="0.25">
      <c r="A105" s="18"/>
      <c r="B105" s="19"/>
      <c r="C105" s="20"/>
      <c r="D105" s="21"/>
      <c r="E105" s="18"/>
      <c r="F105" s="22"/>
      <c r="G105" s="6"/>
      <c r="H105" s="54"/>
    </row>
    <row r="106" spans="1:8" ht="12" customHeight="1" x14ac:dyDescent="0.25">
      <c r="A106" s="23" t="s">
        <v>7</v>
      </c>
      <c r="B106" s="24" t="s">
        <v>8</v>
      </c>
      <c r="C106" s="25"/>
      <c r="D106" s="26"/>
      <c r="E106" s="23" t="s">
        <v>9</v>
      </c>
      <c r="F106" s="27" t="s">
        <v>10</v>
      </c>
      <c r="G106" s="4" t="s">
        <v>11</v>
      </c>
      <c r="H106" s="70" t="s">
        <v>12</v>
      </c>
    </row>
    <row r="107" spans="1:8" ht="12" customHeight="1" x14ac:dyDescent="0.25">
      <c r="A107" s="23" t="s">
        <v>13</v>
      </c>
      <c r="B107" s="121"/>
      <c r="C107" s="122"/>
      <c r="D107" s="28"/>
      <c r="E107" s="29"/>
      <c r="F107" s="30"/>
      <c r="G107" s="5"/>
      <c r="H107" s="55"/>
    </row>
    <row r="108" spans="1:8" ht="12" customHeight="1" x14ac:dyDescent="0.25">
      <c r="A108" s="31"/>
      <c r="B108" s="32"/>
      <c r="C108" s="16"/>
      <c r="D108" s="33"/>
      <c r="E108" s="31"/>
      <c r="F108" s="34"/>
      <c r="G108" s="7"/>
      <c r="H108" s="56"/>
    </row>
    <row r="109" spans="1:8" ht="12" customHeight="1" x14ac:dyDescent="0.25">
      <c r="A109" s="35"/>
      <c r="B109" s="36"/>
      <c r="C109" s="37"/>
      <c r="D109" s="38"/>
      <c r="E109" s="18"/>
      <c r="F109" s="22"/>
      <c r="G109" s="8"/>
      <c r="H109" s="39">
        <f t="shared" ref="H109:H131" si="1">IF(AND(NOT(ISBLANK($E109)),NOT(ISNUMBER($F109))),"Rate only",$F109*G109)</f>
        <v>0</v>
      </c>
    </row>
    <row r="110" spans="1:8" ht="12" customHeight="1" x14ac:dyDescent="0.25">
      <c r="A110" s="126"/>
      <c r="B110" s="160" t="s">
        <v>84</v>
      </c>
      <c r="C110" s="75"/>
      <c r="D110" s="65"/>
      <c r="E110" s="76"/>
      <c r="F110" s="58"/>
      <c r="G110" s="135"/>
      <c r="H110" s="39">
        <f t="shared" si="1"/>
        <v>0</v>
      </c>
    </row>
    <row r="111" spans="1:8" ht="12" customHeight="1" x14ac:dyDescent="0.25">
      <c r="A111" s="129"/>
      <c r="B111" s="160" t="s">
        <v>75</v>
      </c>
      <c r="C111" s="75"/>
      <c r="D111" s="65"/>
      <c r="E111" s="76"/>
      <c r="F111" s="58"/>
      <c r="G111" s="135"/>
      <c r="H111" s="39">
        <f t="shared" si="1"/>
        <v>0</v>
      </c>
    </row>
    <row r="112" spans="1:8" ht="12" customHeight="1" x14ac:dyDescent="0.3">
      <c r="A112" s="126"/>
      <c r="B112" s="79"/>
      <c r="C112" s="143"/>
      <c r="D112" s="143"/>
      <c r="E112" s="59"/>
      <c r="F112" s="132"/>
      <c r="G112" s="133"/>
      <c r="H112" s="73"/>
    </row>
    <row r="113" spans="1:8" ht="12" customHeight="1" x14ac:dyDescent="0.25">
      <c r="A113" s="66"/>
      <c r="B113" s="78"/>
      <c r="C113" s="75"/>
      <c r="D113" s="75"/>
      <c r="E113" s="106"/>
      <c r="F113" s="123"/>
      <c r="G113" s="137"/>
      <c r="H113" s="39"/>
    </row>
    <row r="114" spans="1:8" ht="12" customHeight="1" x14ac:dyDescent="0.3">
      <c r="A114" s="126"/>
      <c r="B114" s="79" t="s">
        <v>31</v>
      </c>
      <c r="C114" s="143"/>
      <c r="D114" s="144"/>
      <c r="E114" s="59" t="s">
        <v>16</v>
      </c>
      <c r="F114" s="58">
        <v>1</v>
      </c>
      <c r="G114" s="283">
        <f>H15/4</f>
        <v>0</v>
      </c>
      <c r="H114" s="39">
        <f>F114*G114</f>
        <v>0</v>
      </c>
    </row>
    <row r="115" spans="1:8" ht="12" customHeight="1" x14ac:dyDescent="0.25">
      <c r="A115" s="66"/>
      <c r="B115" s="78"/>
      <c r="C115" s="75"/>
      <c r="D115" s="75"/>
      <c r="E115" s="76"/>
      <c r="F115" s="49"/>
      <c r="G115" s="283"/>
      <c r="H115" s="39"/>
    </row>
    <row r="116" spans="1:8" ht="12" customHeight="1" x14ac:dyDescent="0.25">
      <c r="A116" s="109"/>
      <c r="B116" s="105"/>
      <c r="C116" s="75"/>
      <c r="D116" s="75"/>
      <c r="E116" s="76"/>
      <c r="F116" s="49"/>
      <c r="G116" s="283"/>
      <c r="H116" s="39"/>
    </row>
    <row r="117" spans="1:8" ht="12" customHeight="1" x14ac:dyDescent="0.3">
      <c r="A117" s="126"/>
      <c r="B117" s="79" t="s">
        <v>32</v>
      </c>
      <c r="C117" s="143"/>
      <c r="D117" s="144"/>
      <c r="E117" s="59" t="s">
        <v>16</v>
      </c>
      <c r="F117" s="58">
        <v>1</v>
      </c>
      <c r="G117" s="283">
        <f>H15/4</f>
        <v>0</v>
      </c>
      <c r="H117" s="39">
        <f>F117*G117</f>
        <v>0</v>
      </c>
    </row>
    <row r="118" spans="1:8" ht="12" customHeight="1" x14ac:dyDescent="0.3">
      <c r="A118" s="126"/>
      <c r="B118" s="79"/>
      <c r="C118" s="143"/>
      <c r="D118" s="143"/>
      <c r="E118" s="59"/>
      <c r="F118" s="58"/>
      <c r="G118" s="283"/>
      <c r="H118" s="39"/>
    </row>
    <row r="119" spans="1:8" ht="12" customHeight="1" x14ac:dyDescent="0.25">
      <c r="A119" s="66"/>
      <c r="B119" s="78"/>
      <c r="C119" s="75"/>
      <c r="D119" s="75"/>
      <c r="E119" s="76"/>
      <c r="F119" s="113"/>
      <c r="G119" s="283"/>
      <c r="H119" s="39"/>
    </row>
    <row r="120" spans="1:8" ht="12" customHeight="1" x14ac:dyDescent="0.3">
      <c r="A120" s="126"/>
      <c r="B120" s="79" t="s">
        <v>76</v>
      </c>
      <c r="C120" s="41"/>
      <c r="D120" s="42"/>
      <c r="E120" s="59"/>
      <c r="F120" s="58"/>
      <c r="G120" s="283"/>
      <c r="H120" s="39"/>
    </row>
    <row r="121" spans="1:8" ht="12" customHeight="1" x14ac:dyDescent="0.3">
      <c r="A121" s="145"/>
      <c r="B121" s="79" t="s">
        <v>77</v>
      </c>
      <c r="C121" s="143"/>
      <c r="D121" s="144"/>
      <c r="E121" s="59" t="s">
        <v>16</v>
      </c>
      <c r="F121" s="58">
        <v>1</v>
      </c>
      <c r="G121" s="283">
        <f>H15/4</f>
        <v>0</v>
      </c>
      <c r="H121" s="39">
        <f>F121*G121</f>
        <v>0</v>
      </c>
    </row>
    <row r="122" spans="1:8" ht="12" customHeight="1" x14ac:dyDescent="0.25">
      <c r="A122" s="128"/>
      <c r="B122" s="78"/>
      <c r="C122" s="143"/>
      <c r="D122" s="144"/>
      <c r="E122" s="76"/>
      <c r="F122" s="113"/>
      <c r="G122" s="283"/>
      <c r="H122" s="39"/>
    </row>
    <row r="123" spans="1:8" ht="12" customHeight="1" x14ac:dyDescent="0.25">
      <c r="A123" s="126"/>
      <c r="B123" s="79"/>
      <c r="C123" s="75"/>
      <c r="D123" s="65"/>
      <c r="E123" s="76"/>
      <c r="F123" s="113"/>
      <c r="G123" s="283"/>
      <c r="H123" s="39"/>
    </row>
    <row r="124" spans="1:8" ht="12" customHeight="1" x14ac:dyDescent="0.3">
      <c r="A124" s="126"/>
      <c r="B124" s="79" t="s">
        <v>28</v>
      </c>
      <c r="C124" s="143"/>
      <c r="D124" s="143"/>
      <c r="E124" s="59" t="s">
        <v>16</v>
      </c>
      <c r="F124" s="58">
        <v>1</v>
      </c>
      <c r="G124" s="283">
        <f>H15/4</f>
        <v>0</v>
      </c>
      <c r="H124" s="39">
        <f>F124*G124</f>
        <v>0</v>
      </c>
    </row>
    <row r="125" spans="1:8" ht="12" customHeight="1" x14ac:dyDescent="0.25">
      <c r="A125" s="66"/>
      <c r="B125" s="78"/>
      <c r="C125" s="74"/>
      <c r="D125" s="75"/>
      <c r="E125" s="76"/>
      <c r="F125" s="113"/>
      <c r="G125" s="283"/>
      <c r="H125" s="39"/>
    </row>
    <row r="126" spans="1:8" ht="12" customHeight="1" x14ac:dyDescent="0.25">
      <c r="A126" s="66"/>
      <c r="B126" s="427" t="s">
        <v>118</v>
      </c>
      <c r="C126" s="428"/>
      <c r="D126" s="429"/>
      <c r="E126" s="76"/>
      <c r="F126" s="113"/>
      <c r="G126" s="283"/>
      <c r="H126" s="39">
        <f t="shared" si="1"/>
        <v>0</v>
      </c>
    </row>
    <row r="127" spans="1:8" ht="12" customHeight="1" x14ac:dyDescent="0.25">
      <c r="A127" s="66"/>
      <c r="B127" s="427"/>
      <c r="C127" s="428"/>
      <c r="D127" s="429"/>
      <c r="E127" s="76"/>
      <c r="F127" s="113"/>
      <c r="G127" s="283"/>
      <c r="H127" s="39">
        <f t="shared" si="1"/>
        <v>0</v>
      </c>
    </row>
    <row r="128" spans="1:8" ht="12" customHeight="1" x14ac:dyDescent="0.25">
      <c r="A128" s="66"/>
      <c r="B128" s="427"/>
      <c r="C128" s="428"/>
      <c r="D128" s="429"/>
      <c r="E128" s="76"/>
      <c r="F128" s="113"/>
      <c r="G128" s="283"/>
      <c r="H128" s="39">
        <f t="shared" si="1"/>
        <v>0</v>
      </c>
    </row>
    <row r="129" spans="1:8" ht="12" customHeight="1" x14ac:dyDescent="0.25">
      <c r="A129" s="66"/>
      <c r="B129" s="427"/>
      <c r="C129" s="428"/>
      <c r="D129" s="429"/>
      <c r="E129" s="76"/>
      <c r="F129" s="113"/>
      <c r="G129" s="283"/>
      <c r="H129" s="39">
        <f t="shared" si="1"/>
        <v>0</v>
      </c>
    </row>
    <row r="130" spans="1:8" ht="12" customHeight="1" x14ac:dyDescent="0.25">
      <c r="A130" s="66"/>
      <c r="B130" s="78"/>
      <c r="C130" s="75"/>
      <c r="D130" s="75"/>
      <c r="E130" s="76"/>
      <c r="F130" s="49"/>
      <c r="G130" s="283"/>
      <c r="H130" s="39">
        <f t="shared" si="1"/>
        <v>0</v>
      </c>
    </row>
    <row r="131" spans="1:8" ht="12" customHeight="1" x14ac:dyDescent="0.3">
      <c r="A131" s="40"/>
      <c r="B131" s="45"/>
      <c r="C131" s="41"/>
      <c r="D131" s="41"/>
      <c r="E131" s="47"/>
      <c r="F131" s="30"/>
      <c r="G131" s="283"/>
      <c r="H131" s="39">
        <f t="shared" si="1"/>
        <v>0</v>
      </c>
    </row>
    <row r="132" spans="1:8" ht="12" customHeight="1" x14ac:dyDescent="0.25">
      <c r="A132" s="35"/>
      <c r="B132" s="36"/>
      <c r="C132" s="37"/>
      <c r="D132" s="37"/>
      <c r="E132" s="20"/>
      <c r="F132" s="99"/>
      <c r="G132" s="9"/>
      <c r="H132" s="54"/>
    </row>
    <row r="133" spans="1:8" s="71" customFormat="1" ht="12" customHeight="1" x14ac:dyDescent="0.25">
      <c r="A133" s="174"/>
      <c r="B133" s="69" t="s">
        <v>261</v>
      </c>
      <c r="C133" s="147"/>
      <c r="D133" s="147"/>
      <c r="E133" s="396"/>
      <c r="F133" s="176"/>
      <c r="G133" s="177"/>
      <c r="H133" s="178">
        <f>SUM(H114:H124)</f>
        <v>0</v>
      </c>
    </row>
    <row r="134" spans="1:8" ht="12" customHeight="1" x14ac:dyDescent="0.25">
      <c r="A134" s="102"/>
      <c r="B134" s="103"/>
      <c r="C134" s="15"/>
      <c r="D134" s="15"/>
      <c r="E134" s="16"/>
      <c r="F134" s="17"/>
      <c r="G134" s="10"/>
      <c r="H134" s="56"/>
    </row>
    <row r="135" spans="1:8" ht="12" customHeight="1" x14ac:dyDescent="0.25">
      <c r="E135" s="11"/>
      <c r="F135" s="11"/>
      <c r="G135" s="11"/>
      <c r="H135" s="11"/>
    </row>
    <row r="136" spans="1:8" ht="12" customHeight="1" x14ac:dyDescent="0.25">
      <c r="A136" s="71"/>
      <c r="G136" s="1"/>
      <c r="H136" s="159"/>
    </row>
    <row r="137" spans="1:8" ht="12" customHeight="1" x14ac:dyDescent="0.25">
      <c r="A137" s="71" t="str">
        <f>_100head</f>
        <v>SCHEDULE 3:  MAJOR STRUCTURES SERVICES . . . . . . . . . . . . . . . . . . . . . . . . . . . . . . . . . . . . . . . . . . . . . . . . . . . . . . . .</v>
      </c>
      <c r="G137" s="1"/>
      <c r="H137" s="159"/>
    </row>
    <row r="138" spans="1:8" ht="12" customHeight="1" x14ac:dyDescent="0.25">
      <c r="A138" s="172" t="str">
        <f>_140shead&amp;": "&amp;LEFT(_140Lhead,(FIND(" . ",_140Lhead)-1))</f>
        <v>C3.5: STAGE 4:  DOCUMENTATION AND PROCUREMENT</v>
      </c>
      <c r="G138" s="1"/>
      <c r="H138" s="159"/>
    </row>
    <row r="139" spans="1:8" ht="12" customHeight="1" x14ac:dyDescent="0.25">
      <c r="B139" s="16"/>
      <c r="G139" s="1"/>
    </row>
    <row r="140" spans="1:8" ht="12" customHeight="1" x14ac:dyDescent="0.25">
      <c r="A140" s="18"/>
      <c r="B140" s="19"/>
      <c r="C140" s="20"/>
      <c r="D140" s="21"/>
      <c r="E140" s="18"/>
      <c r="F140" s="22"/>
      <c r="G140" s="6"/>
      <c r="H140" s="54"/>
    </row>
    <row r="141" spans="1:8" ht="12" customHeight="1" x14ac:dyDescent="0.25">
      <c r="A141" s="23" t="s">
        <v>7</v>
      </c>
      <c r="B141" s="24" t="s">
        <v>8</v>
      </c>
      <c r="C141" s="25"/>
      <c r="D141" s="26"/>
      <c r="E141" s="23" t="s">
        <v>9</v>
      </c>
      <c r="F141" s="27" t="s">
        <v>10</v>
      </c>
      <c r="G141" s="4" t="s">
        <v>11</v>
      </c>
      <c r="H141" s="70" t="s">
        <v>12</v>
      </c>
    </row>
    <row r="142" spans="1:8" ht="12" customHeight="1" x14ac:dyDescent="0.25">
      <c r="A142" s="23" t="s">
        <v>13</v>
      </c>
      <c r="B142" s="121"/>
      <c r="C142" s="122"/>
      <c r="D142" s="28"/>
      <c r="E142" s="29"/>
      <c r="F142" s="30"/>
      <c r="G142" s="5"/>
      <c r="H142" s="55"/>
    </row>
    <row r="143" spans="1:8" ht="12" customHeight="1" x14ac:dyDescent="0.25">
      <c r="A143" s="31"/>
      <c r="B143" s="32"/>
      <c r="C143" s="16"/>
      <c r="D143" s="33"/>
      <c r="E143" s="31"/>
      <c r="F143" s="34"/>
      <c r="G143" s="7"/>
      <c r="H143" s="56"/>
    </row>
    <row r="144" spans="1:8" ht="12" customHeight="1" x14ac:dyDescent="0.25">
      <c r="A144" s="40"/>
      <c r="B144" s="43"/>
      <c r="C144" s="41"/>
      <c r="D144" s="41"/>
      <c r="E144" s="29"/>
      <c r="F144" s="30"/>
      <c r="G144" s="168"/>
      <c r="H144" s="39"/>
    </row>
    <row r="145" spans="1:8" ht="12" customHeight="1" x14ac:dyDescent="0.25">
      <c r="A145" s="124"/>
      <c r="B145" s="67" t="s">
        <v>85</v>
      </c>
      <c r="C145" s="143"/>
      <c r="D145" s="143"/>
      <c r="E145" s="76"/>
      <c r="F145" s="58"/>
      <c r="G145" s="135"/>
      <c r="H145" s="39">
        <f>IF(AND(NOT(ISBLANK($E145)),NOT(ISNUMBER($F145))),"Rate only",$F145*G145)</f>
        <v>0</v>
      </c>
    </row>
    <row r="146" spans="1:8" ht="12" customHeight="1" x14ac:dyDescent="0.25">
      <c r="A146" s="124"/>
      <c r="B146" s="67" t="s">
        <v>73</v>
      </c>
      <c r="C146" s="46"/>
      <c r="D146" s="50"/>
      <c r="E146" s="76"/>
      <c r="F146" s="58"/>
      <c r="G146" s="141"/>
      <c r="H146" s="39"/>
    </row>
    <row r="147" spans="1:8" ht="12" customHeight="1" x14ac:dyDescent="0.25">
      <c r="A147" s="66"/>
      <c r="B147" s="79"/>
      <c r="C147" s="41"/>
      <c r="D147" s="42"/>
      <c r="E147" s="76"/>
      <c r="F147" s="58"/>
      <c r="G147" s="142"/>
      <c r="H147" s="39"/>
    </row>
    <row r="148" spans="1:8" ht="12" customHeight="1" x14ac:dyDescent="0.25">
      <c r="A148" s="126"/>
      <c r="B148" s="105"/>
      <c r="C148" s="143"/>
      <c r="D148" s="144"/>
      <c r="E148" s="76"/>
      <c r="F148" s="58"/>
      <c r="G148" s="283"/>
      <c r="H148" s="39"/>
    </row>
    <row r="149" spans="1:8" ht="12" customHeight="1" x14ac:dyDescent="0.3">
      <c r="A149" s="124"/>
      <c r="B149" s="79" t="s">
        <v>33</v>
      </c>
      <c r="C149" s="75"/>
      <c r="D149" s="65"/>
      <c r="E149" s="59" t="s">
        <v>16</v>
      </c>
      <c r="F149" s="58">
        <v>1</v>
      </c>
      <c r="G149" s="283">
        <f>H17/8</f>
        <v>0</v>
      </c>
      <c r="H149" s="39">
        <f t="shared" ref="H149" si="2">IF(AND(NOT(ISBLANK($E149)),NOT(ISNUMBER($F149))),"Rate only",$F149*G149)</f>
        <v>0</v>
      </c>
    </row>
    <row r="150" spans="1:8" ht="12" customHeight="1" x14ac:dyDescent="0.25">
      <c r="A150" s="40"/>
      <c r="B150" s="79"/>
      <c r="C150" s="143"/>
      <c r="D150" s="144"/>
      <c r="E150" s="76"/>
      <c r="F150" s="58"/>
      <c r="G150" s="283"/>
      <c r="H150" s="55"/>
    </row>
    <row r="151" spans="1:8" ht="12" customHeight="1" x14ac:dyDescent="0.25">
      <c r="A151" s="126"/>
      <c r="B151" s="105"/>
      <c r="C151" s="75"/>
      <c r="D151" s="65"/>
      <c r="E151" s="76"/>
      <c r="F151" s="58"/>
      <c r="G151" s="283"/>
      <c r="H151" s="39"/>
    </row>
    <row r="152" spans="1:8" ht="12" customHeight="1" x14ac:dyDescent="0.3">
      <c r="A152" s="124"/>
      <c r="B152" s="79" t="s">
        <v>34</v>
      </c>
      <c r="C152" s="75"/>
      <c r="D152" s="65"/>
      <c r="E152" s="59" t="s">
        <v>16</v>
      </c>
      <c r="F152" s="58">
        <v>1</v>
      </c>
      <c r="G152" s="283">
        <f>H17/8</f>
        <v>0</v>
      </c>
      <c r="H152" s="39">
        <f t="shared" ref="H152" si="3">IF(AND(NOT(ISBLANK($E152)),NOT(ISNUMBER($F152))),"Rate only",$F152*G152)</f>
        <v>0</v>
      </c>
    </row>
    <row r="153" spans="1:8" ht="12" customHeight="1" x14ac:dyDescent="0.3">
      <c r="A153" s="40"/>
      <c r="B153" s="79"/>
      <c r="C153" s="143"/>
      <c r="D153" s="144"/>
      <c r="E153" s="59"/>
      <c r="F153" s="58"/>
      <c r="G153" s="283"/>
      <c r="H153" s="55"/>
    </row>
    <row r="154" spans="1:8" ht="12" customHeight="1" x14ac:dyDescent="0.3">
      <c r="A154" s="126"/>
      <c r="B154" s="79"/>
      <c r="C154" s="143"/>
      <c r="D154" s="144"/>
      <c r="E154" s="59"/>
      <c r="F154" s="60"/>
      <c r="G154" s="283"/>
      <c r="H154" s="39"/>
    </row>
    <row r="155" spans="1:8" ht="12" customHeight="1" x14ac:dyDescent="0.3">
      <c r="A155" s="124"/>
      <c r="B155" s="79" t="s">
        <v>35</v>
      </c>
      <c r="C155" s="143"/>
      <c r="D155" s="144"/>
      <c r="E155" s="59" t="s">
        <v>16</v>
      </c>
      <c r="F155" s="58">
        <v>1</v>
      </c>
      <c r="G155" s="283">
        <f>H17/8</f>
        <v>0</v>
      </c>
      <c r="H155" s="39">
        <f t="shared" ref="H155" si="4">IF(AND(NOT(ISBLANK($E155)),NOT(ISNUMBER($F155))),"Rate only",$F155*G155)</f>
        <v>0</v>
      </c>
    </row>
    <row r="156" spans="1:8" ht="12" customHeight="1" x14ac:dyDescent="0.3">
      <c r="A156" s="40"/>
      <c r="B156" s="79"/>
      <c r="C156" s="143"/>
      <c r="D156" s="144"/>
      <c r="E156" s="59"/>
      <c r="F156" s="60"/>
      <c r="G156" s="283"/>
      <c r="H156" s="39"/>
    </row>
    <row r="157" spans="1:8" ht="12" customHeight="1" x14ac:dyDescent="0.3">
      <c r="A157" s="145"/>
      <c r="B157" s="79"/>
      <c r="C157" s="143"/>
      <c r="D157" s="144"/>
      <c r="E157" s="59"/>
      <c r="F157" s="58"/>
      <c r="G157" s="283"/>
      <c r="H157" s="39"/>
    </row>
    <row r="158" spans="1:8" ht="12" customHeight="1" x14ac:dyDescent="0.3">
      <c r="A158" s="124"/>
      <c r="B158" s="79" t="s">
        <v>36</v>
      </c>
      <c r="C158" s="143"/>
      <c r="D158" s="144"/>
      <c r="E158" s="59" t="s">
        <v>16</v>
      </c>
      <c r="F158" s="58">
        <v>1</v>
      </c>
      <c r="G158" s="283">
        <f>H17/8</f>
        <v>0</v>
      </c>
      <c r="H158" s="39">
        <f t="shared" ref="H158" si="5">IF(AND(NOT(ISBLANK($E158)),NOT(ISNUMBER($F158))),"Rate only",$F158*G158)</f>
        <v>0</v>
      </c>
    </row>
    <row r="159" spans="1:8" ht="12" customHeight="1" x14ac:dyDescent="0.25">
      <c r="A159" s="145"/>
      <c r="B159" s="79"/>
      <c r="C159" s="143"/>
      <c r="D159" s="144"/>
      <c r="E159" s="76"/>
      <c r="F159" s="58"/>
      <c r="G159" s="283"/>
      <c r="H159" s="39"/>
    </row>
    <row r="160" spans="1:8" ht="12" customHeight="1" x14ac:dyDescent="0.3">
      <c r="A160" s="126"/>
      <c r="B160" s="79"/>
      <c r="C160" s="143"/>
      <c r="D160" s="144"/>
      <c r="E160" s="59"/>
      <c r="F160" s="58"/>
      <c r="G160" s="283"/>
      <c r="H160" s="39"/>
    </row>
    <row r="161" spans="1:8" ht="12" customHeight="1" x14ac:dyDescent="0.3">
      <c r="A161" s="124"/>
      <c r="B161" s="79" t="s">
        <v>37</v>
      </c>
      <c r="C161" s="143"/>
      <c r="D161" s="144"/>
      <c r="E161" s="59" t="s">
        <v>16</v>
      </c>
      <c r="F161" s="58">
        <v>1</v>
      </c>
      <c r="G161" s="283">
        <f>H17/8</f>
        <v>0</v>
      </c>
      <c r="H161" s="39">
        <f t="shared" ref="H161" si="6">IF(AND(NOT(ISBLANK($E161)),NOT(ISNUMBER($F161))),"Rate only",$F161*G161)</f>
        <v>0</v>
      </c>
    </row>
    <row r="162" spans="1:8" ht="12" customHeight="1" x14ac:dyDescent="0.3">
      <c r="A162" s="126"/>
      <c r="B162" s="79"/>
      <c r="C162" s="143"/>
      <c r="D162" s="144"/>
      <c r="E162" s="59"/>
      <c r="F162" s="132"/>
      <c r="G162" s="283"/>
      <c r="H162" s="39"/>
    </row>
    <row r="163" spans="1:8" ht="12" customHeight="1" x14ac:dyDescent="0.3">
      <c r="A163" s="40"/>
      <c r="B163" s="43"/>
      <c r="C163" s="143"/>
      <c r="D163" s="143"/>
      <c r="E163" s="47"/>
      <c r="F163" s="30"/>
      <c r="G163" s="283"/>
      <c r="H163" s="39"/>
    </row>
    <row r="164" spans="1:8" ht="12" customHeight="1" x14ac:dyDescent="0.3">
      <c r="A164" s="124"/>
      <c r="B164" s="79" t="s">
        <v>38</v>
      </c>
      <c r="C164" s="41"/>
      <c r="D164" s="42"/>
      <c r="E164" s="59" t="s">
        <v>16</v>
      </c>
      <c r="F164" s="58">
        <v>1</v>
      </c>
      <c r="G164" s="283">
        <f>H17/8</f>
        <v>0</v>
      </c>
      <c r="H164" s="39">
        <f t="shared" ref="H164:H170" si="7">IF(AND(NOT(ISBLANK($E164)),NOT(ISNUMBER($F164))),"Rate only",$F164*G164)</f>
        <v>0</v>
      </c>
    </row>
    <row r="165" spans="1:8" ht="12" customHeight="1" x14ac:dyDescent="0.25">
      <c r="A165" s="40"/>
      <c r="B165" s="43"/>
      <c r="C165" s="143"/>
      <c r="D165" s="144"/>
      <c r="E165" s="29"/>
      <c r="F165" s="115"/>
      <c r="G165" s="283"/>
      <c r="H165" s="39"/>
    </row>
    <row r="166" spans="1:8" ht="12" customHeight="1" x14ac:dyDescent="0.25">
      <c r="A166" s="40"/>
      <c r="B166" s="43"/>
      <c r="C166" s="41"/>
      <c r="D166" s="42"/>
      <c r="E166" s="29"/>
      <c r="F166" s="83"/>
      <c r="G166" s="283"/>
      <c r="H166" s="39">
        <f t="shared" si="7"/>
        <v>0</v>
      </c>
    </row>
    <row r="167" spans="1:8" ht="12" customHeight="1" x14ac:dyDescent="0.3">
      <c r="A167" s="124"/>
      <c r="B167" s="69" t="s">
        <v>39</v>
      </c>
      <c r="C167" s="41"/>
      <c r="D167" s="63"/>
      <c r="E167" s="59" t="s">
        <v>16</v>
      </c>
      <c r="F167" s="58">
        <v>1</v>
      </c>
      <c r="G167" s="283">
        <f>H17/8</f>
        <v>0</v>
      </c>
      <c r="H167" s="39">
        <f t="shared" si="7"/>
        <v>0</v>
      </c>
    </row>
    <row r="168" spans="1:8" ht="12" customHeight="1" x14ac:dyDescent="0.25">
      <c r="A168" s="44"/>
      <c r="B168" s="43"/>
      <c r="C168" s="147"/>
      <c r="D168" s="148"/>
      <c r="E168" s="29"/>
      <c r="F168" s="30"/>
      <c r="G168" s="283"/>
      <c r="H168" s="39">
        <f t="shared" si="7"/>
        <v>0</v>
      </c>
    </row>
    <row r="169" spans="1:8" ht="12" customHeight="1" x14ac:dyDescent="0.25">
      <c r="A169" s="40"/>
      <c r="B169" s="43"/>
      <c r="C169" s="41"/>
      <c r="D169" s="42"/>
      <c r="E169" s="29"/>
      <c r="F169" s="30"/>
      <c r="G169" s="283"/>
      <c r="H169" s="39">
        <f t="shared" si="7"/>
        <v>0</v>
      </c>
    </row>
    <row r="170" spans="1:8" ht="12" customHeight="1" x14ac:dyDescent="0.3">
      <c r="A170" s="124"/>
      <c r="B170" s="69" t="s">
        <v>47</v>
      </c>
      <c r="C170" s="41"/>
      <c r="D170" s="42"/>
      <c r="E170" s="59" t="s">
        <v>16</v>
      </c>
      <c r="F170" s="58">
        <v>1</v>
      </c>
      <c r="G170" s="283">
        <f>H17/8</f>
        <v>0</v>
      </c>
      <c r="H170" s="39">
        <f t="shared" si="7"/>
        <v>0</v>
      </c>
    </row>
    <row r="171" spans="1:8" ht="12" customHeight="1" x14ac:dyDescent="0.25">
      <c r="A171" s="40"/>
      <c r="B171" s="45"/>
      <c r="C171" s="147"/>
      <c r="D171" s="148"/>
      <c r="E171" s="40"/>
      <c r="F171" s="40"/>
      <c r="G171" s="283"/>
    </row>
    <row r="172" spans="1:8" ht="12" customHeight="1" x14ac:dyDescent="0.25">
      <c r="A172" s="72"/>
      <c r="B172" s="416" t="s">
        <v>119</v>
      </c>
      <c r="C172" s="417"/>
      <c r="D172" s="418"/>
      <c r="E172" s="29"/>
      <c r="F172" s="49"/>
      <c r="G172" s="283"/>
      <c r="H172" s="39">
        <f t="shared" ref="H172:H177" si="8">IF(AND(NOT(ISBLANK($E172)),NOT(ISNUMBER($F172))),"Rate only",$F172*G172)</f>
        <v>0</v>
      </c>
    </row>
    <row r="173" spans="1:8" ht="12" customHeight="1" x14ac:dyDescent="0.3">
      <c r="A173" s="111"/>
      <c r="B173" s="416"/>
      <c r="C173" s="417"/>
      <c r="D173" s="418"/>
      <c r="E173" s="47"/>
      <c r="F173" s="30"/>
      <c r="G173" s="283"/>
      <c r="H173" s="39">
        <f t="shared" si="8"/>
        <v>0</v>
      </c>
    </row>
    <row r="174" spans="1:8" ht="12" customHeight="1" x14ac:dyDescent="0.25">
      <c r="A174" s="40"/>
      <c r="B174" s="416"/>
      <c r="C174" s="417"/>
      <c r="D174" s="418"/>
      <c r="E174" s="29"/>
      <c r="F174" s="30"/>
      <c r="G174" s="283"/>
      <c r="H174" s="39">
        <f t="shared" si="8"/>
        <v>0</v>
      </c>
    </row>
    <row r="175" spans="1:8" ht="12" customHeight="1" x14ac:dyDescent="0.25">
      <c r="A175" s="40"/>
      <c r="B175" s="416"/>
      <c r="C175" s="417"/>
      <c r="D175" s="418"/>
      <c r="E175" s="29"/>
      <c r="F175" s="30"/>
      <c r="G175" s="283"/>
      <c r="H175" s="39">
        <f t="shared" si="8"/>
        <v>0</v>
      </c>
    </row>
    <row r="176" spans="1:8" ht="12" customHeight="1" x14ac:dyDescent="0.3">
      <c r="A176" s="40"/>
      <c r="B176" s="43"/>
      <c r="C176" s="41"/>
      <c r="D176" s="42"/>
      <c r="E176" s="47"/>
      <c r="F176" s="30"/>
      <c r="G176" s="283"/>
      <c r="H176" s="39">
        <f t="shared" si="8"/>
        <v>0</v>
      </c>
    </row>
    <row r="177" spans="1:8" ht="12" customHeight="1" x14ac:dyDescent="0.25">
      <c r="A177" s="102"/>
      <c r="C177" s="41"/>
      <c r="D177" s="41"/>
      <c r="E177" s="29"/>
      <c r="F177" s="104"/>
      <c r="G177" s="283"/>
      <c r="H177" s="39">
        <f t="shared" si="8"/>
        <v>0</v>
      </c>
    </row>
    <row r="178" spans="1:8" ht="12" customHeight="1" x14ac:dyDescent="0.25">
      <c r="A178" s="35"/>
      <c r="B178" s="36"/>
      <c r="C178" s="37"/>
      <c r="D178" s="37"/>
      <c r="E178" s="20"/>
      <c r="F178" s="99"/>
      <c r="G178" s="283"/>
      <c r="H178" s="54"/>
    </row>
    <row r="179" spans="1:8" s="71" customFormat="1" ht="12" customHeight="1" x14ac:dyDescent="0.25">
      <c r="A179" s="174"/>
      <c r="B179" s="69" t="s">
        <v>261</v>
      </c>
      <c r="C179" s="147"/>
      <c r="D179" s="147"/>
      <c r="E179" s="396"/>
      <c r="F179" s="176"/>
      <c r="G179" s="283"/>
      <c r="H179" s="178">
        <f>SUM(H149:H170)</f>
        <v>0</v>
      </c>
    </row>
    <row r="180" spans="1:8" ht="12" customHeight="1" x14ac:dyDescent="0.25">
      <c r="A180" s="102"/>
      <c r="B180" s="103"/>
      <c r="C180" s="15"/>
      <c r="D180" s="15"/>
      <c r="E180" s="16"/>
      <c r="F180" s="17"/>
      <c r="G180" s="283"/>
      <c r="H180" s="56"/>
    </row>
    <row r="181" spans="1:8" ht="12" customHeight="1" x14ac:dyDescent="0.25">
      <c r="A181" s="41"/>
      <c r="B181" s="41"/>
      <c r="C181" s="41"/>
      <c r="D181" s="41"/>
      <c r="E181" s="100"/>
      <c r="F181" s="101"/>
      <c r="G181" s="283"/>
      <c r="H181" s="164"/>
    </row>
    <row r="182" spans="1:8" ht="12" customHeight="1" x14ac:dyDescent="0.25">
      <c r="A182" s="41"/>
      <c r="B182" s="41"/>
      <c r="C182" s="41"/>
      <c r="D182" s="41"/>
      <c r="E182" s="100"/>
      <c r="F182" s="101"/>
      <c r="G182" s="283"/>
      <c r="H182" s="164"/>
    </row>
    <row r="183" spans="1:8" ht="12" customHeight="1" x14ac:dyDescent="0.25">
      <c r="A183" s="71" t="str">
        <f>_100head</f>
        <v>SCHEDULE 3:  MAJOR STRUCTURES SERVICES . . . . . . . . . . . . . . . . . . . . . . . . . . . . . . . . . . . . . . . . . . . . . . . . . . . . . . . .</v>
      </c>
      <c r="G183" s="283"/>
      <c r="H183" s="159"/>
    </row>
    <row r="184" spans="1:8" ht="12" customHeight="1" x14ac:dyDescent="0.25">
      <c r="A184" s="172" t="str">
        <f>_150shead&amp;": "&amp;LEFT(_150Lhead,(FIND(" . ",_150Lhead)-1))</f>
        <v>C3.6: STAGE 5:  CONTRACT ADMINISTRATION AND INSPECTION</v>
      </c>
      <c r="G184" s="283"/>
      <c r="H184" s="159"/>
    </row>
    <row r="185" spans="1:8" ht="12" customHeight="1" x14ac:dyDescent="0.25">
      <c r="B185" s="16"/>
      <c r="G185" s="283"/>
    </row>
    <row r="186" spans="1:8" ht="12" customHeight="1" x14ac:dyDescent="0.25">
      <c r="A186" s="18"/>
      <c r="B186" s="19"/>
      <c r="C186" s="20"/>
      <c r="D186" s="21"/>
      <c r="E186" s="18"/>
      <c r="F186" s="22"/>
      <c r="G186" s="397"/>
      <c r="H186" s="54"/>
    </row>
    <row r="187" spans="1:8" ht="12" customHeight="1" x14ac:dyDescent="0.25">
      <c r="A187" s="23" t="s">
        <v>7</v>
      </c>
      <c r="B187" s="24" t="s">
        <v>8</v>
      </c>
      <c r="C187" s="25"/>
      <c r="D187" s="26"/>
      <c r="E187" s="23" t="s">
        <v>9</v>
      </c>
      <c r="F187" s="27" t="s">
        <v>10</v>
      </c>
      <c r="G187" s="27" t="s">
        <v>11</v>
      </c>
      <c r="H187" s="70" t="s">
        <v>12</v>
      </c>
    </row>
    <row r="188" spans="1:8" ht="12" customHeight="1" x14ac:dyDescent="0.25">
      <c r="A188" s="23" t="s">
        <v>13</v>
      </c>
      <c r="B188" s="121"/>
      <c r="C188" s="122"/>
      <c r="D188" s="28"/>
      <c r="E188" s="29"/>
      <c r="F188" s="30"/>
      <c r="G188" s="283"/>
      <c r="H188" s="55"/>
    </row>
    <row r="189" spans="1:8" ht="12" customHeight="1" x14ac:dyDescent="0.25">
      <c r="A189" s="31"/>
      <c r="B189" s="32"/>
      <c r="C189" s="16"/>
      <c r="D189" s="33"/>
      <c r="E189" s="31"/>
      <c r="F189" s="34"/>
      <c r="G189" s="398"/>
      <c r="H189" s="56"/>
    </row>
    <row r="190" spans="1:8" ht="12" customHeight="1" x14ac:dyDescent="0.25">
      <c r="A190" s="40"/>
      <c r="B190" s="43"/>
      <c r="C190" s="41"/>
      <c r="D190" s="41"/>
      <c r="E190" s="29"/>
      <c r="F190" s="30"/>
      <c r="G190" s="283"/>
      <c r="H190" s="39"/>
    </row>
    <row r="191" spans="1:8" ht="12" customHeight="1" x14ac:dyDescent="0.25">
      <c r="A191" s="40"/>
      <c r="B191" s="43"/>
      <c r="C191" s="41"/>
      <c r="D191" s="41"/>
      <c r="E191" s="29"/>
      <c r="F191" s="30"/>
      <c r="G191" s="283"/>
      <c r="H191" s="39"/>
    </row>
    <row r="192" spans="1:8" ht="12" customHeight="1" x14ac:dyDescent="0.3">
      <c r="A192" s="111"/>
      <c r="B192" s="67" t="s">
        <v>86</v>
      </c>
      <c r="C192" s="41"/>
      <c r="D192" s="41"/>
      <c r="E192" s="47"/>
      <c r="F192" s="30"/>
      <c r="G192" s="283"/>
      <c r="H192" s="39">
        <f t="shared" ref="H192:H229" si="9">IF(AND(NOT(ISBLANK($E192)),NOT(ISNUMBER($F192))),"Rate only",$F192*G192)</f>
        <v>0</v>
      </c>
    </row>
    <row r="193" spans="1:8" ht="12" customHeight="1" x14ac:dyDescent="0.25">
      <c r="A193" s="40"/>
      <c r="B193" s="67" t="s">
        <v>74</v>
      </c>
      <c r="C193" s="41"/>
      <c r="D193" s="42"/>
      <c r="E193" s="29"/>
      <c r="F193" s="30"/>
      <c r="G193" s="283"/>
      <c r="H193" s="39">
        <f t="shared" si="9"/>
        <v>0</v>
      </c>
    </row>
    <row r="194" spans="1:8" ht="12" customHeight="1" x14ac:dyDescent="0.25">
      <c r="A194" s="40"/>
      <c r="B194" s="43"/>
      <c r="C194" s="41"/>
      <c r="D194" s="42"/>
      <c r="E194" s="29"/>
      <c r="F194" s="30"/>
      <c r="G194" s="283"/>
      <c r="H194" s="39">
        <f t="shared" si="9"/>
        <v>0</v>
      </c>
    </row>
    <row r="195" spans="1:8" ht="12" customHeight="1" x14ac:dyDescent="0.3">
      <c r="A195" s="40"/>
      <c r="B195" s="43"/>
      <c r="C195" s="41"/>
      <c r="D195" s="42"/>
      <c r="E195" s="47"/>
      <c r="F195" s="30"/>
      <c r="G195" s="283"/>
      <c r="H195" s="39">
        <f t="shared" si="9"/>
        <v>0</v>
      </c>
    </row>
    <row r="196" spans="1:8" ht="12" customHeight="1" x14ac:dyDescent="0.3">
      <c r="A196" s="124"/>
      <c r="B196" s="69" t="s">
        <v>40</v>
      </c>
      <c r="C196" s="41"/>
      <c r="D196" s="42"/>
      <c r="E196" s="59" t="s">
        <v>16</v>
      </c>
      <c r="F196" s="58">
        <v>1</v>
      </c>
      <c r="G196" s="283">
        <f>H19/10</f>
        <v>0</v>
      </c>
      <c r="H196" s="39">
        <f t="shared" si="9"/>
        <v>0</v>
      </c>
    </row>
    <row r="197" spans="1:8" ht="12" customHeight="1" x14ac:dyDescent="0.25">
      <c r="A197" s="72"/>
      <c r="B197" s="69"/>
      <c r="C197" s="147"/>
      <c r="D197" s="148"/>
      <c r="E197" s="29"/>
      <c r="F197" s="30"/>
      <c r="G197" s="283"/>
      <c r="H197" s="39">
        <f t="shared" si="9"/>
        <v>0</v>
      </c>
    </row>
    <row r="198" spans="1:8" ht="12" customHeight="1" x14ac:dyDescent="0.25">
      <c r="A198" s="40"/>
      <c r="B198" s="43"/>
      <c r="C198" s="41"/>
      <c r="D198" s="42"/>
      <c r="E198" s="29"/>
      <c r="F198" s="30"/>
      <c r="G198" s="283"/>
      <c r="H198" s="39">
        <f t="shared" si="9"/>
        <v>0</v>
      </c>
    </row>
    <row r="199" spans="1:8" ht="12" customHeight="1" x14ac:dyDescent="0.3">
      <c r="A199" s="124"/>
      <c r="B199" s="79" t="s">
        <v>41</v>
      </c>
      <c r="C199" s="41"/>
      <c r="D199" s="42"/>
      <c r="E199" s="59" t="s">
        <v>16</v>
      </c>
      <c r="F199" s="58">
        <v>1</v>
      </c>
      <c r="G199" s="283">
        <f>H19/10</f>
        <v>0</v>
      </c>
      <c r="H199" s="39">
        <f t="shared" si="9"/>
        <v>0</v>
      </c>
    </row>
    <row r="200" spans="1:8" ht="12" customHeight="1" x14ac:dyDescent="0.25">
      <c r="A200" s="40"/>
      <c r="B200" s="43"/>
      <c r="C200" s="143"/>
      <c r="D200" s="144"/>
      <c r="E200" s="29"/>
      <c r="F200" s="30"/>
      <c r="G200" s="283"/>
      <c r="H200" s="39">
        <f t="shared" si="9"/>
        <v>0</v>
      </c>
    </row>
    <row r="201" spans="1:8" ht="12" customHeight="1" x14ac:dyDescent="0.25">
      <c r="A201" s="40"/>
      <c r="B201" s="43"/>
      <c r="C201" s="41"/>
      <c r="D201" s="42"/>
      <c r="E201" s="29"/>
      <c r="F201" s="30"/>
      <c r="G201" s="283"/>
      <c r="H201" s="39">
        <f t="shared" si="9"/>
        <v>0</v>
      </c>
    </row>
    <row r="202" spans="1:8" ht="12" customHeight="1" x14ac:dyDescent="0.3">
      <c r="A202" s="124"/>
      <c r="B202" s="79" t="s">
        <v>42</v>
      </c>
      <c r="C202" s="41"/>
      <c r="D202" s="42"/>
      <c r="E202" s="59" t="s">
        <v>16</v>
      </c>
      <c r="F202" s="58">
        <v>1</v>
      </c>
      <c r="G202" s="283">
        <f>H19/10</f>
        <v>0</v>
      </c>
      <c r="H202" s="39">
        <f t="shared" si="9"/>
        <v>0</v>
      </c>
    </row>
    <row r="203" spans="1:8" ht="12" customHeight="1" x14ac:dyDescent="0.3">
      <c r="A203" s="40"/>
      <c r="B203" s="79"/>
      <c r="C203" s="143"/>
      <c r="D203" s="144"/>
      <c r="E203" s="59"/>
      <c r="F203" s="60"/>
      <c r="G203" s="283"/>
      <c r="H203" s="39">
        <f t="shared" si="9"/>
        <v>0</v>
      </c>
    </row>
    <row r="204" spans="1:8" ht="12" customHeight="1" x14ac:dyDescent="0.3">
      <c r="A204" s="145"/>
      <c r="B204" s="79"/>
      <c r="C204" s="143"/>
      <c r="D204" s="144"/>
      <c r="E204" s="59"/>
      <c r="F204" s="58"/>
      <c r="G204" s="283"/>
      <c r="H204" s="39">
        <f t="shared" si="9"/>
        <v>0</v>
      </c>
    </row>
    <row r="205" spans="1:8" ht="12" customHeight="1" x14ac:dyDescent="0.3">
      <c r="A205" s="124"/>
      <c r="B205" s="79" t="s">
        <v>43</v>
      </c>
      <c r="C205" s="41"/>
      <c r="D205" s="42"/>
      <c r="E205" s="59" t="s">
        <v>16</v>
      </c>
      <c r="F205" s="58">
        <v>1</v>
      </c>
      <c r="G205" s="283">
        <f>H19/10</f>
        <v>0</v>
      </c>
      <c r="H205" s="39">
        <f t="shared" si="9"/>
        <v>0</v>
      </c>
    </row>
    <row r="206" spans="1:8" ht="12" customHeight="1" x14ac:dyDescent="0.25">
      <c r="A206" s="66"/>
      <c r="B206" s="78"/>
      <c r="C206" s="143"/>
      <c r="D206" s="144"/>
      <c r="E206" s="76"/>
      <c r="F206" s="58"/>
      <c r="G206" s="283"/>
      <c r="H206" s="55"/>
    </row>
    <row r="207" spans="1:8" ht="12" customHeight="1" x14ac:dyDescent="0.3">
      <c r="A207" s="112"/>
      <c r="B207" s="78"/>
      <c r="C207" s="64"/>
      <c r="D207" s="81"/>
      <c r="E207" s="59"/>
      <c r="F207" s="58"/>
      <c r="G207" s="283"/>
      <c r="H207" s="39">
        <f t="shared" si="9"/>
        <v>0</v>
      </c>
    </row>
    <row r="208" spans="1:8" ht="12" customHeight="1" x14ac:dyDescent="0.3">
      <c r="A208" s="124"/>
      <c r="B208" s="79" t="s">
        <v>44</v>
      </c>
      <c r="C208" s="75"/>
      <c r="D208" s="81"/>
      <c r="E208" s="59" t="s">
        <v>16</v>
      </c>
      <c r="F208" s="58">
        <v>1</v>
      </c>
      <c r="G208" s="283">
        <f>H19/10</f>
        <v>0</v>
      </c>
      <c r="H208" s="39">
        <f t="shared" si="9"/>
        <v>0</v>
      </c>
    </row>
    <row r="209" spans="1:8" ht="12" customHeight="1" x14ac:dyDescent="0.25">
      <c r="A209" s="66"/>
      <c r="B209" s="78"/>
      <c r="C209" s="143"/>
      <c r="D209" s="144"/>
      <c r="E209" s="76"/>
      <c r="F209" s="48"/>
      <c r="G209" s="283"/>
      <c r="H209" s="55"/>
    </row>
    <row r="210" spans="1:8" ht="12" customHeight="1" x14ac:dyDescent="0.3">
      <c r="A210" s="112"/>
      <c r="B210" s="78"/>
      <c r="C210" s="75"/>
      <c r="D210" s="65"/>
      <c r="E210" s="59"/>
      <c r="F210" s="58"/>
      <c r="G210" s="283"/>
      <c r="H210" s="39">
        <f t="shared" si="9"/>
        <v>0</v>
      </c>
    </row>
    <row r="211" spans="1:8" ht="12" customHeight="1" x14ac:dyDescent="0.3">
      <c r="A211" s="124"/>
      <c r="B211" s="79" t="s">
        <v>45</v>
      </c>
      <c r="C211" s="75"/>
      <c r="D211" s="65"/>
      <c r="E211" s="59" t="s">
        <v>16</v>
      </c>
      <c r="F211" s="58">
        <v>1</v>
      </c>
      <c r="G211" s="283">
        <f>H19/10</f>
        <v>0</v>
      </c>
      <c r="H211" s="39">
        <f t="shared" si="9"/>
        <v>0</v>
      </c>
    </row>
    <row r="212" spans="1:8" ht="12" customHeight="1" x14ac:dyDescent="0.25">
      <c r="A212" s="66"/>
      <c r="B212" s="78"/>
      <c r="C212" s="143"/>
      <c r="D212" s="144"/>
      <c r="E212" s="76"/>
      <c r="F212" s="58"/>
      <c r="G212" s="283"/>
      <c r="H212" s="55"/>
    </row>
    <row r="213" spans="1:8" ht="12" customHeight="1" x14ac:dyDescent="0.3">
      <c r="A213" s="112"/>
      <c r="B213" s="77"/>
      <c r="C213" s="75"/>
      <c r="D213" s="65"/>
      <c r="E213" s="59"/>
      <c r="F213" s="58"/>
      <c r="G213" s="283"/>
      <c r="H213" s="39">
        <f t="shared" si="9"/>
        <v>0</v>
      </c>
    </row>
    <row r="214" spans="1:8" ht="12" customHeight="1" x14ac:dyDescent="0.3">
      <c r="A214" s="124"/>
      <c r="B214" s="79" t="s">
        <v>46</v>
      </c>
      <c r="C214" s="80"/>
      <c r="D214" s="110"/>
      <c r="E214" s="59" t="s">
        <v>16</v>
      </c>
      <c r="F214" s="58">
        <v>1</v>
      </c>
      <c r="G214" s="283">
        <f>H19/10</f>
        <v>0</v>
      </c>
      <c r="H214" s="39">
        <f t="shared" si="9"/>
        <v>0</v>
      </c>
    </row>
    <row r="215" spans="1:8" ht="12" customHeight="1" x14ac:dyDescent="0.25">
      <c r="A215" s="66"/>
      <c r="B215" s="105"/>
      <c r="C215" s="143"/>
      <c r="D215" s="144"/>
      <c r="E215" s="76"/>
      <c r="F215" s="58"/>
      <c r="G215" s="283"/>
      <c r="H215" s="55"/>
    </row>
    <row r="216" spans="1:8" ht="12" customHeight="1" x14ac:dyDescent="0.3">
      <c r="A216" s="112"/>
      <c r="B216" s="77"/>
      <c r="C216" s="75"/>
      <c r="D216" s="65"/>
      <c r="E216" s="59"/>
      <c r="F216" s="58"/>
      <c r="G216" s="283"/>
      <c r="H216" s="39">
        <f t="shared" si="9"/>
        <v>0</v>
      </c>
    </row>
    <row r="217" spans="1:8" ht="12" customHeight="1" x14ac:dyDescent="0.3">
      <c r="A217" s="124"/>
      <c r="B217" s="79" t="s">
        <v>48</v>
      </c>
      <c r="C217" s="75"/>
      <c r="D217" s="65"/>
      <c r="E217" s="59" t="s">
        <v>16</v>
      </c>
      <c r="F217" s="58">
        <v>1</v>
      </c>
      <c r="G217" s="283">
        <f>H19/10</f>
        <v>0</v>
      </c>
      <c r="H217" s="39">
        <f t="shared" si="9"/>
        <v>0</v>
      </c>
    </row>
    <row r="218" spans="1:8" ht="12" customHeight="1" x14ac:dyDescent="0.25">
      <c r="A218" s="66"/>
      <c r="B218" s="78"/>
      <c r="C218" s="143"/>
      <c r="D218" s="144"/>
      <c r="E218" s="76"/>
      <c r="F218" s="58"/>
      <c r="G218" s="283"/>
      <c r="H218" s="55"/>
    </row>
    <row r="219" spans="1:8" ht="12" customHeight="1" x14ac:dyDescent="0.3">
      <c r="A219" s="112"/>
      <c r="B219" s="77"/>
      <c r="C219" s="75"/>
      <c r="D219" s="65"/>
      <c r="E219" s="59"/>
      <c r="F219" s="58"/>
      <c r="G219" s="283"/>
      <c r="H219" s="39">
        <f t="shared" si="9"/>
        <v>0</v>
      </c>
    </row>
    <row r="220" spans="1:8" ht="12" customHeight="1" x14ac:dyDescent="0.3">
      <c r="A220" s="124"/>
      <c r="B220" s="79" t="s">
        <v>49</v>
      </c>
      <c r="C220" s="75"/>
      <c r="D220" s="65"/>
      <c r="E220" s="59" t="s">
        <v>16</v>
      </c>
      <c r="F220" s="58">
        <v>1</v>
      </c>
      <c r="G220" s="283">
        <f>H19/10</f>
        <v>0</v>
      </c>
      <c r="H220" s="39">
        <f t="shared" si="9"/>
        <v>0</v>
      </c>
    </row>
    <row r="221" spans="1:8" ht="12" customHeight="1" x14ac:dyDescent="0.25">
      <c r="A221" s="66"/>
      <c r="B221" s="78"/>
      <c r="C221" s="143"/>
      <c r="D221" s="144"/>
      <c r="E221" s="76"/>
      <c r="F221" s="58"/>
      <c r="G221" s="142"/>
      <c r="H221" s="39">
        <f t="shared" si="9"/>
        <v>0</v>
      </c>
    </row>
    <row r="222" spans="1:8" ht="12" customHeight="1" x14ac:dyDescent="0.3">
      <c r="A222" s="124"/>
      <c r="B222" s="69"/>
      <c r="C222" s="41"/>
      <c r="D222" s="42"/>
      <c r="E222" s="59"/>
      <c r="F222" s="58"/>
      <c r="G222" s="141"/>
      <c r="H222" s="39">
        <f t="shared" si="9"/>
        <v>0</v>
      </c>
    </row>
    <row r="223" spans="1:8" ht="12" customHeight="1" x14ac:dyDescent="0.3">
      <c r="A223" s="124"/>
      <c r="B223" s="69" t="s">
        <v>96</v>
      </c>
      <c r="C223" s="147"/>
      <c r="D223" s="148"/>
      <c r="E223" s="59"/>
      <c r="F223" s="58"/>
      <c r="G223" s="139"/>
      <c r="H223" s="39">
        <f t="shared" si="9"/>
        <v>0</v>
      </c>
    </row>
    <row r="224" spans="1:8" ht="12" customHeight="1" x14ac:dyDescent="0.25">
      <c r="A224" s="40"/>
      <c r="B224" s="69" t="s">
        <v>97</v>
      </c>
      <c r="C224" s="41"/>
      <c r="D224" s="42"/>
      <c r="E224" s="29"/>
      <c r="F224" s="30"/>
      <c r="G224" s="139"/>
      <c r="H224" s="39">
        <f t="shared" si="9"/>
        <v>0</v>
      </c>
    </row>
    <row r="225" spans="1:8" ht="12" customHeight="1" x14ac:dyDescent="0.3">
      <c r="A225" s="124"/>
      <c r="B225" s="79" t="s">
        <v>98</v>
      </c>
      <c r="C225" s="41"/>
      <c r="D225" s="42"/>
      <c r="E225" s="59" t="s">
        <v>16</v>
      </c>
      <c r="F225" s="58">
        <v>1</v>
      </c>
      <c r="G225" s="284">
        <f>H19/10</f>
        <v>0</v>
      </c>
      <c r="H225" s="39">
        <f t="shared" si="9"/>
        <v>0</v>
      </c>
    </row>
    <row r="226" spans="1:8" ht="12" customHeight="1" x14ac:dyDescent="0.25">
      <c r="A226" s="40"/>
      <c r="B226" s="43"/>
      <c r="C226" s="143"/>
      <c r="D226" s="144"/>
      <c r="E226" s="29"/>
      <c r="F226" s="30"/>
      <c r="G226" s="139"/>
      <c r="H226" s="39">
        <f t="shared" si="9"/>
        <v>0</v>
      </c>
    </row>
    <row r="227" spans="1:8" ht="12" customHeight="1" x14ac:dyDescent="0.25">
      <c r="A227" s="40"/>
      <c r="B227" s="416" t="s">
        <v>120</v>
      </c>
      <c r="C227" s="417"/>
      <c r="D227" s="418"/>
      <c r="E227" s="29"/>
      <c r="F227" s="30"/>
      <c r="G227" s="139"/>
      <c r="H227" s="39">
        <f t="shared" si="9"/>
        <v>0</v>
      </c>
    </row>
    <row r="228" spans="1:8" ht="12" customHeight="1" x14ac:dyDescent="0.3">
      <c r="A228" s="124"/>
      <c r="B228" s="416"/>
      <c r="C228" s="417"/>
      <c r="D228" s="418"/>
      <c r="E228" s="59"/>
      <c r="F228" s="58"/>
      <c r="G228" s="141"/>
      <c r="H228" s="39">
        <f t="shared" si="9"/>
        <v>0</v>
      </c>
    </row>
    <row r="229" spans="1:8" ht="12" customHeight="1" x14ac:dyDescent="0.3">
      <c r="A229" s="124"/>
      <c r="B229" s="416"/>
      <c r="C229" s="417"/>
      <c r="D229" s="418"/>
      <c r="E229" s="59"/>
      <c r="F229" s="58"/>
      <c r="G229" s="141"/>
      <c r="H229" s="39">
        <f t="shared" si="9"/>
        <v>0</v>
      </c>
    </row>
    <row r="230" spans="1:8" ht="12" customHeight="1" x14ac:dyDescent="0.3">
      <c r="A230" s="124"/>
      <c r="B230" s="416"/>
      <c r="C230" s="417"/>
      <c r="D230" s="418"/>
      <c r="E230" s="59"/>
      <c r="F230" s="58"/>
      <c r="G230" s="141"/>
      <c r="H230" s="39"/>
    </row>
    <row r="231" spans="1:8" ht="12" customHeight="1" x14ac:dyDescent="0.3">
      <c r="A231" s="124"/>
      <c r="B231" s="79"/>
      <c r="C231" s="41"/>
      <c r="D231" s="42"/>
      <c r="E231" s="59"/>
      <c r="F231" s="58"/>
      <c r="G231" s="141"/>
      <c r="H231" s="39"/>
    </row>
    <row r="232" spans="1:8" ht="12" customHeight="1" x14ac:dyDescent="0.25">
      <c r="A232" s="40"/>
      <c r="C232" s="41"/>
      <c r="D232" s="41"/>
      <c r="E232" s="29"/>
      <c r="F232" s="104"/>
      <c r="G232" s="138"/>
      <c r="H232" s="39">
        <f>IF(AND(NOT(ISBLANK($E232)),NOT(ISNUMBER($F232))),"Rate only",$F232*G232)</f>
        <v>0</v>
      </c>
    </row>
    <row r="233" spans="1:8" ht="12" customHeight="1" x14ac:dyDescent="0.25">
      <c r="A233" s="35"/>
      <c r="B233" s="36"/>
      <c r="C233" s="37"/>
      <c r="D233" s="37"/>
      <c r="E233" s="20"/>
      <c r="F233" s="99"/>
      <c r="G233" s="9"/>
      <c r="H233" s="54"/>
    </row>
    <row r="234" spans="1:8" s="71" customFormat="1" ht="12" customHeight="1" x14ac:dyDescent="0.25">
      <c r="A234" s="174"/>
      <c r="B234" s="69" t="s">
        <v>261</v>
      </c>
      <c r="C234" s="147"/>
      <c r="D234" s="147"/>
      <c r="E234" s="396"/>
      <c r="F234" s="176"/>
      <c r="G234" s="177"/>
      <c r="H234" s="178">
        <f>H19</f>
        <v>0</v>
      </c>
    </row>
    <row r="235" spans="1:8" ht="12" customHeight="1" x14ac:dyDescent="0.25">
      <c r="A235" s="102"/>
      <c r="B235" s="103"/>
      <c r="C235" s="15"/>
      <c r="D235" s="15"/>
      <c r="E235" s="16"/>
      <c r="F235" s="17"/>
      <c r="G235" s="10"/>
      <c r="H235" s="56"/>
    </row>
    <row r="236" spans="1:8" ht="12" customHeight="1" x14ac:dyDescent="0.25">
      <c r="A236" s="41"/>
      <c r="B236" s="41"/>
      <c r="C236" s="41"/>
      <c r="D236" s="41"/>
      <c r="E236" s="100"/>
      <c r="F236" s="101"/>
      <c r="G236" s="163"/>
      <c r="H236" s="164"/>
    </row>
    <row r="237" spans="1:8" ht="12" customHeight="1" x14ac:dyDescent="0.25">
      <c r="G237" s="1"/>
    </row>
    <row r="238" spans="1:8" ht="12" customHeight="1" x14ac:dyDescent="0.25">
      <c r="A238" s="71" t="str">
        <f>_100head</f>
        <v>SCHEDULE 3:  MAJOR STRUCTURES SERVICES . . . . . . . . . . . . . . . . . . . . . . . . . . . . . . . . . . . . . . . . . . . . . . . . . . . . . . . .</v>
      </c>
      <c r="H238" s="159"/>
    </row>
    <row r="239" spans="1:8" ht="12" customHeight="1" x14ac:dyDescent="0.25">
      <c r="A239" s="172" t="str">
        <f>_160shead&amp;": "&amp;LEFT(_160Lhead,(FIND(" . ",_160Lhead)-1))</f>
        <v>C3.7: STAGE 6:  CLOSE-OUT</v>
      </c>
      <c r="H239" s="159"/>
    </row>
    <row r="240" spans="1:8" ht="12" customHeight="1" x14ac:dyDescent="0.25">
      <c r="B240" s="16"/>
      <c r="G240" s="1"/>
    </row>
    <row r="241" spans="1:8" ht="12" customHeight="1" x14ac:dyDescent="0.25">
      <c r="A241" s="18"/>
      <c r="B241" s="19"/>
      <c r="C241" s="20"/>
      <c r="D241" s="21"/>
      <c r="E241" s="18"/>
      <c r="F241" s="22"/>
      <c r="G241" s="6"/>
      <c r="H241" s="54"/>
    </row>
    <row r="242" spans="1:8" ht="12" customHeight="1" x14ac:dyDescent="0.25">
      <c r="A242" s="23" t="s">
        <v>7</v>
      </c>
      <c r="B242" s="24" t="s">
        <v>8</v>
      </c>
      <c r="C242" s="25"/>
      <c r="D242" s="26"/>
      <c r="E242" s="23" t="s">
        <v>9</v>
      </c>
      <c r="F242" s="27" t="s">
        <v>10</v>
      </c>
      <c r="G242" s="4" t="s">
        <v>11</v>
      </c>
      <c r="H242" s="70" t="s">
        <v>12</v>
      </c>
    </row>
    <row r="243" spans="1:8" ht="12" customHeight="1" x14ac:dyDescent="0.25">
      <c r="A243" s="23" t="s">
        <v>13</v>
      </c>
      <c r="B243" s="121"/>
      <c r="C243" s="122"/>
      <c r="D243" s="28"/>
      <c r="E243" s="29"/>
      <c r="F243" s="30"/>
      <c r="G243" s="5"/>
      <c r="H243" s="55"/>
    </row>
    <row r="244" spans="1:8" ht="12" customHeight="1" x14ac:dyDescent="0.25">
      <c r="A244" s="31"/>
      <c r="B244" s="32"/>
      <c r="C244" s="16"/>
      <c r="D244" s="33"/>
      <c r="E244" s="31"/>
      <c r="F244" s="34"/>
      <c r="G244" s="7"/>
      <c r="H244" s="56"/>
    </row>
    <row r="245" spans="1:8" ht="12" customHeight="1" x14ac:dyDescent="0.3">
      <c r="A245" s="40"/>
      <c r="B245" s="43"/>
      <c r="C245" s="41"/>
      <c r="D245" s="41"/>
      <c r="E245" s="59"/>
      <c r="F245" s="30"/>
      <c r="G245" s="142"/>
      <c r="H245" s="55"/>
    </row>
    <row r="246" spans="1:8" ht="12" customHeight="1" x14ac:dyDescent="0.3">
      <c r="A246" s="40"/>
      <c r="B246" s="43"/>
      <c r="C246" s="41"/>
      <c r="D246" s="41"/>
      <c r="E246" s="59"/>
      <c r="F246" s="30"/>
      <c r="G246" s="142"/>
      <c r="H246" s="55"/>
    </row>
    <row r="247" spans="1:8" ht="12" customHeight="1" x14ac:dyDescent="0.3">
      <c r="A247" s="40"/>
      <c r="B247" s="43"/>
      <c r="C247" s="41"/>
      <c r="D247" s="41"/>
      <c r="E247" s="59"/>
      <c r="F247" s="30"/>
      <c r="G247" s="142"/>
      <c r="H247" s="55"/>
    </row>
    <row r="248" spans="1:8" ht="12" customHeight="1" x14ac:dyDescent="0.25">
      <c r="A248" s="167"/>
      <c r="B248" s="160" t="str">
        <f>LEFT(_160Lhead,(FIND(" . ",_160Lhead)-1))</f>
        <v>STAGE 6:  CLOSE-OUT</v>
      </c>
      <c r="C248" s="41"/>
      <c r="D248" s="42"/>
      <c r="E248" s="29"/>
      <c r="F248" s="30"/>
      <c r="G248" s="142"/>
      <c r="H248" s="39">
        <f>IF(AND(NOT(ISBLANK($E248)),NOT(ISNUMBER($F248))),"Rate only",$F248*G248)</f>
        <v>0</v>
      </c>
    </row>
    <row r="249" spans="1:8" ht="12" customHeight="1" x14ac:dyDescent="0.25">
      <c r="A249" s="111"/>
      <c r="B249" s="79"/>
      <c r="C249" s="41"/>
      <c r="D249" s="42"/>
      <c r="E249" s="29"/>
      <c r="F249" s="30"/>
      <c r="G249" s="142"/>
      <c r="H249" s="39"/>
    </row>
    <row r="250" spans="1:8" ht="12" customHeight="1" x14ac:dyDescent="0.25">
      <c r="A250" s="111"/>
      <c r="B250" s="79"/>
      <c r="C250" s="41"/>
      <c r="D250" s="42"/>
      <c r="E250" s="29"/>
      <c r="F250" s="30"/>
      <c r="G250" s="142"/>
      <c r="H250" s="39"/>
    </row>
    <row r="251" spans="1:8" ht="12" customHeight="1" x14ac:dyDescent="0.3">
      <c r="A251" s="125"/>
      <c r="B251" s="79" t="s">
        <v>46</v>
      </c>
      <c r="C251" s="75"/>
      <c r="D251" s="65"/>
      <c r="E251" s="59" t="s">
        <v>16</v>
      </c>
      <c r="F251" s="58">
        <v>1</v>
      </c>
      <c r="G251" s="285">
        <f>H21/5</f>
        <v>0</v>
      </c>
      <c r="H251" s="39">
        <f t="shared" ref="H251:H264" si="10">IF(AND(NOT(ISBLANK($E251)),NOT(ISNUMBER($F251))),"Rate only",$F251*G251)</f>
        <v>0</v>
      </c>
    </row>
    <row r="252" spans="1:8" ht="12" customHeight="1" x14ac:dyDescent="0.25">
      <c r="A252" s="68"/>
      <c r="B252" s="62"/>
      <c r="C252" s="46"/>
      <c r="D252" s="50"/>
      <c r="E252" s="76"/>
      <c r="F252" s="58"/>
      <c r="G252" s="142"/>
      <c r="H252" s="39">
        <f t="shared" si="10"/>
        <v>0</v>
      </c>
    </row>
    <row r="253" spans="1:8" ht="12" customHeight="1" x14ac:dyDescent="0.3">
      <c r="A253" s="112"/>
      <c r="B253" s="79"/>
      <c r="C253" s="41"/>
      <c r="D253" s="42"/>
      <c r="E253" s="59"/>
      <c r="F253" s="58"/>
      <c r="G253" s="141"/>
      <c r="H253" s="39">
        <f t="shared" si="10"/>
        <v>0</v>
      </c>
    </row>
    <row r="254" spans="1:8" ht="12" customHeight="1" x14ac:dyDescent="0.3">
      <c r="A254" s="125"/>
      <c r="B254" s="79" t="s">
        <v>50</v>
      </c>
      <c r="C254" s="143"/>
      <c r="D254" s="144"/>
      <c r="E254" s="59" t="s">
        <v>16</v>
      </c>
      <c r="F254" s="58">
        <v>1</v>
      </c>
      <c r="G254" s="285">
        <f>H21/5</f>
        <v>0</v>
      </c>
      <c r="H254" s="39">
        <f t="shared" si="10"/>
        <v>0</v>
      </c>
    </row>
    <row r="255" spans="1:8" ht="12" customHeight="1" x14ac:dyDescent="0.25">
      <c r="A255" s="149"/>
      <c r="B255" s="79"/>
      <c r="C255" s="143"/>
      <c r="D255" s="144"/>
      <c r="E255" s="29"/>
      <c r="F255" s="30"/>
      <c r="G255" s="139"/>
      <c r="H255" s="39">
        <f t="shared" si="10"/>
        <v>0</v>
      </c>
    </row>
    <row r="256" spans="1:8" ht="12" customHeight="1" x14ac:dyDescent="0.3">
      <c r="A256" s="125"/>
      <c r="B256" s="79"/>
      <c r="C256" s="143"/>
      <c r="D256" s="144"/>
      <c r="E256" s="59"/>
      <c r="F256" s="58"/>
      <c r="G256" s="139"/>
      <c r="H256" s="39">
        <f t="shared" si="10"/>
        <v>0</v>
      </c>
    </row>
    <row r="257" spans="1:8" ht="12" customHeight="1" x14ac:dyDescent="0.3">
      <c r="A257" s="125"/>
      <c r="B257" s="69" t="s">
        <v>54</v>
      </c>
      <c r="C257" s="143"/>
      <c r="D257" s="144"/>
      <c r="E257" s="59"/>
      <c r="F257" s="58"/>
      <c r="G257" s="139"/>
      <c r="H257" s="39">
        <f t="shared" si="10"/>
        <v>0</v>
      </c>
    </row>
    <row r="258" spans="1:8" ht="12" customHeight="1" x14ac:dyDescent="0.3">
      <c r="A258" s="66"/>
      <c r="B258" s="79" t="s">
        <v>55</v>
      </c>
      <c r="C258" s="75"/>
      <c r="D258" s="81"/>
      <c r="E258" s="59" t="s">
        <v>16</v>
      </c>
      <c r="F258" s="58">
        <v>1</v>
      </c>
      <c r="G258" s="284">
        <f>H21/5</f>
        <v>0</v>
      </c>
      <c r="H258" s="39">
        <f t="shared" si="10"/>
        <v>0</v>
      </c>
    </row>
    <row r="259" spans="1:8" ht="12" customHeight="1" x14ac:dyDescent="0.3">
      <c r="A259" s="112"/>
      <c r="B259" s="69"/>
      <c r="C259" s="75"/>
      <c r="D259" s="65"/>
      <c r="E259" s="59"/>
      <c r="F259" s="58"/>
      <c r="G259" s="141"/>
      <c r="H259" s="39">
        <f t="shared" si="10"/>
        <v>0</v>
      </c>
    </row>
    <row r="260" spans="1:8" ht="12" customHeight="1" x14ac:dyDescent="0.3">
      <c r="A260" s="125"/>
      <c r="B260" s="79" t="s">
        <v>51</v>
      </c>
      <c r="C260" s="147"/>
      <c r="D260" s="148"/>
      <c r="E260" s="59" t="s">
        <v>16</v>
      </c>
      <c r="F260" s="58">
        <v>1</v>
      </c>
      <c r="G260" s="285">
        <f>H21/5</f>
        <v>0</v>
      </c>
      <c r="H260" s="39">
        <f t="shared" si="10"/>
        <v>0</v>
      </c>
    </row>
    <row r="261" spans="1:8" ht="12" customHeight="1" x14ac:dyDescent="0.25">
      <c r="A261" s="72"/>
      <c r="B261" s="79"/>
      <c r="C261" s="143"/>
      <c r="D261" s="144"/>
      <c r="E261" s="29"/>
      <c r="F261" s="30"/>
      <c r="G261" s="139"/>
      <c r="H261" s="39">
        <f t="shared" si="10"/>
        <v>0</v>
      </c>
    </row>
    <row r="262" spans="1:8" ht="12" customHeight="1" x14ac:dyDescent="0.25">
      <c r="A262" s="72"/>
      <c r="B262" s="79"/>
      <c r="C262" s="143"/>
      <c r="D262" s="144"/>
      <c r="E262" s="29"/>
      <c r="F262" s="30"/>
      <c r="G262" s="139"/>
      <c r="H262" s="39">
        <f t="shared" si="10"/>
        <v>0</v>
      </c>
    </row>
    <row r="263" spans="1:8" ht="12" customHeight="1" x14ac:dyDescent="0.3">
      <c r="A263" s="125"/>
      <c r="B263" s="69" t="s">
        <v>52</v>
      </c>
      <c r="C263" s="143"/>
      <c r="D263" s="144"/>
      <c r="E263" s="59" t="s">
        <v>16</v>
      </c>
      <c r="F263" s="58">
        <v>1</v>
      </c>
      <c r="G263" s="285">
        <f>H21/5</f>
        <v>0</v>
      </c>
      <c r="H263" s="39">
        <f t="shared" si="10"/>
        <v>0</v>
      </c>
    </row>
    <row r="264" spans="1:8" ht="12" customHeight="1" x14ac:dyDescent="0.3">
      <c r="A264" s="125"/>
      <c r="B264" s="69"/>
      <c r="C264" s="143"/>
      <c r="D264" s="144"/>
      <c r="E264" s="59"/>
      <c r="F264" s="58"/>
      <c r="G264" s="139"/>
      <c r="H264" s="39">
        <f t="shared" si="10"/>
        <v>0</v>
      </c>
    </row>
    <row r="265" spans="1:8" ht="12" customHeight="1" x14ac:dyDescent="0.25">
      <c r="A265" s="72"/>
      <c r="B265" s="416" t="s">
        <v>121</v>
      </c>
      <c r="C265" s="419"/>
      <c r="D265" s="420"/>
      <c r="E265" s="29"/>
      <c r="F265" s="30"/>
      <c r="G265" s="139"/>
      <c r="H265" s="39"/>
    </row>
    <row r="266" spans="1:8" ht="12" customHeight="1" x14ac:dyDescent="0.3">
      <c r="A266" s="125"/>
      <c r="B266" s="421"/>
      <c r="C266" s="419"/>
      <c r="D266" s="420"/>
      <c r="E266" s="59"/>
      <c r="F266" s="58"/>
      <c r="G266" s="140"/>
      <c r="H266" s="39">
        <f t="shared" ref="H266" si="11">IF(AND(NOT(ISBLANK($E266)),NOT(ISNUMBER($F266))),"Rate only",$F266*G266)</f>
        <v>0</v>
      </c>
    </row>
    <row r="267" spans="1:8" ht="12" customHeight="1" x14ac:dyDescent="0.3">
      <c r="A267" s="125"/>
      <c r="B267" s="421"/>
      <c r="C267" s="419"/>
      <c r="D267" s="420"/>
      <c r="E267" s="59"/>
      <c r="F267" s="58"/>
      <c r="G267" s="140"/>
      <c r="H267" s="39"/>
    </row>
    <row r="268" spans="1:8" ht="12" customHeight="1" x14ac:dyDescent="0.3">
      <c r="A268" s="125"/>
      <c r="B268" s="421"/>
      <c r="C268" s="419"/>
      <c r="D268" s="420"/>
      <c r="E268" s="59"/>
      <c r="F268" s="58"/>
      <c r="G268" s="140"/>
      <c r="H268" s="39"/>
    </row>
    <row r="269" spans="1:8" ht="12" customHeight="1" x14ac:dyDescent="0.3">
      <c r="A269" s="125"/>
      <c r="B269" s="69"/>
      <c r="C269" s="147"/>
      <c r="D269" s="148"/>
      <c r="E269" s="59"/>
      <c r="F269" s="58"/>
      <c r="G269" s="140"/>
      <c r="H269" s="39"/>
    </row>
    <row r="270" spans="1:8" ht="12" customHeight="1" x14ac:dyDescent="0.25">
      <c r="A270" s="40"/>
      <c r="C270" s="41"/>
      <c r="D270" s="41"/>
      <c r="E270" s="29"/>
      <c r="F270" s="104"/>
      <c r="G270" s="138"/>
      <c r="H270" s="39">
        <f>IF(AND(NOT(ISBLANK($E270)),NOT(ISNUMBER($F270))),"Rate only",$F270*G270)</f>
        <v>0</v>
      </c>
    </row>
    <row r="271" spans="1:8" ht="12" customHeight="1" x14ac:dyDescent="0.25">
      <c r="A271" s="35"/>
      <c r="B271" s="36"/>
      <c r="C271" s="37"/>
      <c r="D271" s="37"/>
      <c r="E271" s="20"/>
      <c r="F271" s="99"/>
      <c r="G271" s="9"/>
      <c r="H271" s="54"/>
    </row>
    <row r="272" spans="1:8" s="71" customFormat="1" ht="12" customHeight="1" x14ac:dyDescent="0.25">
      <c r="A272" s="174"/>
      <c r="B272" s="69" t="s">
        <v>261</v>
      </c>
      <c r="C272" s="147"/>
      <c r="D272" s="147"/>
      <c r="E272" s="396"/>
      <c r="F272" s="176"/>
      <c r="G272" s="177"/>
      <c r="H272" s="178">
        <f>H21</f>
        <v>0</v>
      </c>
    </row>
    <row r="273" spans="1:8" ht="12" customHeight="1" x14ac:dyDescent="0.25">
      <c r="A273" s="102"/>
      <c r="B273" s="103"/>
      <c r="C273" s="15"/>
      <c r="D273" s="15"/>
      <c r="E273" s="16"/>
      <c r="F273" s="17"/>
      <c r="G273" s="10"/>
      <c r="H273" s="56"/>
    </row>
    <row r="274" spans="1:8" ht="12" customHeight="1" x14ac:dyDescent="0.25">
      <c r="A274" s="37"/>
      <c r="C274" s="37"/>
      <c r="D274" s="37"/>
      <c r="E274" s="20"/>
      <c r="F274" s="99"/>
      <c r="G274" s="51"/>
      <c r="H274" s="52">
        <f>IF(AND(NOT(ISBLANK($E274)),NOT(ISNUMBER($F274))),"Rate only",$F274*G274)</f>
        <v>0</v>
      </c>
    </row>
  </sheetData>
  <mergeCells count="35">
    <mergeCell ref="B126:D129"/>
    <mergeCell ref="B172:D175"/>
    <mergeCell ref="B227:D230"/>
    <mergeCell ref="B265:D268"/>
    <mergeCell ref="B23:E23"/>
    <mergeCell ref="B24:D24"/>
    <mergeCell ref="B25:D25"/>
    <mergeCell ref="B28:D28"/>
    <mergeCell ref="B51:D54"/>
    <mergeCell ref="B92:D95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B10:H10"/>
    <mergeCell ref="A11:A12"/>
    <mergeCell ref="B11:D11"/>
    <mergeCell ref="B12:D12"/>
    <mergeCell ref="A13:A14"/>
    <mergeCell ref="B13:D13"/>
    <mergeCell ref="B14:D14"/>
    <mergeCell ref="B9:D9"/>
    <mergeCell ref="B4:D4"/>
    <mergeCell ref="B5:D5"/>
    <mergeCell ref="B6:D6"/>
    <mergeCell ref="B7:D7"/>
    <mergeCell ref="B8:D8"/>
  </mergeCells>
  <conditionalFormatting sqref="H274 H179 H139 H145:H149 H151:H152 H154:H170 H205 H207:H208 H210:H211 H213:H214 H216:H217 H72:H76 H110:H131 H172:H177 H31:H62 H219:H232 H270">
    <cfRule type="cellIs" dxfId="60" priority="14" stopIfTrue="1" operator="lessThan">
      <formula>0.005</formula>
    </cfRule>
  </conditionalFormatting>
  <conditionalFormatting sqref="H109">
    <cfRule type="cellIs" dxfId="59" priority="13" stopIfTrue="1" operator="lessThan">
      <formula>0.005</formula>
    </cfRule>
  </conditionalFormatting>
  <conditionalFormatting sqref="H132:H134">
    <cfRule type="cellIs" dxfId="58" priority="12" stopIfTrue="1" operator="lessThan">
      <formula>0.005</formula>
    </cfRule>
  </conditionalFormatting>
  <conditionalFormatting sqref="H144">
    <cfRule type="cellIs" dxfId="57" priority="11" stopIfTrue="1" operator="lessThan">
      <formula>0.005</formula>
    </cfRule>
  </conditionalFormatting>
  <conditionalFormatting sqref="H234 H185 H203:H204">
    <cfRule type="cellIs" dxfId="56" priority="10" stopIfTrue="1" operator="lessThan">
      <formula>0.005</formula>
    </cfRule>
  </conditionalFormatting>
  <conditionalFormatting sqref="H190:H191">
    <cfRule type="cellIs" dxfId="55" priority="9" stopIfTrue="1" operator="lessThan">
      <formula>0.005</formula>
    </cfRule>
  </conditionalFormatting>
  <conditionalFormatting sqref="H196:H202">
    <cfRule type="cellIs" dxfId="54" priority="8" stopIfTrue="1" operator="lessThan">
      <formula>0.005</formula>
    </cfRule>
  </conditionalFormatting>
  <conditionalFormatting sqref="H192:H195">
    <cfRule type="cellIs" dxfId="53" priority="7" stopIfTrue="1" operator="lessThan">
      <formula>0.005</formula>
    </cfRule>
  </conditionalFormatting>
  <conditionalFormatting sqref="H248:H269">
    <cfRule type="cellIs" dxfId="52" priority="6" stopIfTrue="1" operator="lessThan">
      <formula>0.005</formula>
    </cfRule>
  </conditionalFormatting>
  <conditionalFormatting sqref="H272">
    <cfRule type="cellIs" dxfId="51" priority="5" stopIfTrue="1" operator="lessThan">
      <formula>0.005</formula>
    </cfRule>
  </conditionalFormatting>
  <conditionalFormatting sqref="H70">
    <cfRule type="cellIs" dxfId="50" priority="4" stopIfTrue="1" operator="lessThan">
      <formula>0.005</formula>
    </cfRule>
  </conditionalFormatting>
  <conditionalFormatting sqref="H71">
    <cfRule type="cellIs" dxfId="49" priority="3" stopIfTrue="1" operator="lessThan">
      <formula>0.005</formula>
    </cfRule>
  </conditionalFormatting>
  <conditionalFormatting sqref="H97:H99">
    <cfRule type="cellIs" dxfId="48" priority="2" stopIfTrue="1" operator="lessThan">
      <formula>0.005</formula>
    </cfRule>
  </conditionalFormatting>
  <conditionalFormatting sqref="H77:H96">
    <cfRule type="cellIs" dxfId="47" priority="1" stopIfTrue="1" operator="lessThan">
      <formula>0.005</formula>
    </cfRule>
  </conditionalFormatting>
  <dataValidations disablePrompts="1" count="1">
    <dataValidation type="custom" allowBlank="1" showInputMessage="1" showErrorMessage="1" errorTitle="Invalid rate" error="A value with an invalid decimal part_x000a_was entered." sqref="G274 G232 G177 G57 G270" xr:uid="{9EDE0A8F-13FB-4806-8F22-FBA3953E0FDF}">
      <formula1>(G57)-TRUNC(G57,2)=0</formula1>
    </dataValidation>
  </dataValidations>
  <pageMargins left="0.98425196850393704" right="0.59055118110236227" top="0.59055118110236227" bottom="0.78740157480314965" header="0.39370078740157483" footer="0.59055118110236227"/>
  <pageSetup paperSize="9" scale="84" firstPageNumber="2" fitToHeight="0" orientation="portrait" r:id="rId1"/>
  <headerFooter alignWithMargins="0">
    <oddFooter>&amp;L&amp;8&amp;F&amp;R&amp;8&amp;A</oddFooter>
  </headerFooter>
  <rowBreaks count="6" manualBreakCount="6">
    <brk id="25" max="16383" man="1"/>
    <brk id="61" max="16383" man="1"/>
    <brk id="100" max="7" man="1"/>
    <brk id="135" max="16383" man="1"/>
    <brk id="181" max="16383" man="1"/>
    <brk id="2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0304-6459-438F-AF8D-3DC32F6EEF8D}">
  <sheetPr>
    <pageSetUpPr fitToPage="1"/>
  </sheetPr>
  <dimension ref="A2:IW74"/>
  <sheetViews>
    <sheetView view="pageBreakPreview" zoomScaleNormal="100" zoomScaleSheetLayoutView="100" workbookViewId="0"/>
  </sheetViews>
  <sheetFormatPr defaultColWidth="8" defaultRowHeight="13.2" x14ac:dyDescent="0.25"/>
  <cols>
    <col min="1" max="1" width="10.08984375" style="85" customWidth="1"/>
    <col min="2" max="2" width="3.1796875" style="85" customWidth="1"/>
    <col min="3" max="3" width="47.90625" style="84" customWidth="1"/>
    <col min="4" max="4" width="2.90625" style="85" customWidth="1"/>
    <col min="5" max="5" width="2.08984375" style="85" customWidth="1"/>
    <col min="6" max="6" width="12" style="85" customWidth="1"/>
    <col min="7" max="7" width="11.6328125" style="86" customWidth="1"/>
    <col min="8" max="254" width="7.54296875" style="85" customWidth="1"/>
    <col min="255" max="16384" width="8" style="85"/>
  </cols>
  <sheetData>
    <row r="2" spans="1:6" x14ac:dyDescent="0.25">
      <c r="A2" s="94"/>
      <c r="B2" s="158"/>
      <c r="C2" s="391"/>
    </row>
    <row r="3" spans="1:6" x14ac:dyDescent="0.25">
      <c r="A3" s="94"/>
      <c r="B3" s="94"/>
      <c r="C3" s="391"/>
    </row>
    <row r="4" spans="1:6" x14ac:dyDescent="0.25">
      <c r="A4" s="94" t="str">
        <f>'BoQ TOC'!A9</f>
        <v>TENDER  NUMBER: ZNB00691/00000/00/HOD/INF/21/T</v>
      </c>
      <c r="B4" s="94"/>
      <c r="C4" s="391"/>
    </row>
    <row r="6" spans="1:6" x14ac:dyDescent="0.25">
      <c r="A6" s="85" t="s">
        <v>2</v>
      </c>
    </row>
    <row r="8" spans="1:6" x14ac:dyDescent="0.25">
      <c r="A8" s="463" t="str">
        <f>'BoQ TOC'!A13</f>
        <v xml:space="preserve">PROFESSIONAL CONSULTING ENGINEERING SERVICES FOR: THE CONSTRUCTION OF EARTHWORKS, ROAD PRISM DRAINAGE, LAYERWORKS, SURFACING ON DISTRICT ROAD 1841 FROM KM 0.00 TO KM 16.70 </v>
      </c>
      <c r="B8" s="463"/>
      <c r="C8" s="463"/>
      <c r="D8" s="463"/>
      <c r="E8" s="463"/>
      <c r="F8" s="463"/>
    </row>
    <row r="9" spans="1:6" x14ac:dyDescent="0.25">
      <c r="A9" s="94" t="str">
        <f>'BoQ TOC'!A14</f>
        <v xml:space="preserve">. . . . . . . . . . . . . . . . . . . . . . . . . . . . . . . . . . . . . . . . . . . . . . . . . . . . . . . . . . . . . . . . . . . . . . . . . </v>
      </c>
      <c r="B9" s="94"/>
      <c r="C9" s="391"/>
      <c r="D9" s="94"/>
      <c r="E9" s="94"/>
      <c r="F9" s="85" t="s">
        <v>6</v>
      </c>
    </row>
    <row r="10" spans="1:6" x14ac:dyDescent="0.25">
      <c r="A10" s="94" t="str">
        <f>'BoQ TOC'!A15</f>
        <v xml:space="preserve">. . . . . . . . . . . . . . . . . . . . . . . . . . . . . . . . . . . . . . . . . . . . . . . . . . . . . . . . . . . . . . . . . . . . . . . . . </v>
      </c>
      <c r="B10" s="94"/>
      <c r="C10" s="391"/>
      <c r="D10" s="94"/>
      <c r="E10" s="94"/>
      <c r="F10" s="85" t="s">
        <v>6</v>
      </c>
    </row>
    <row r="11" spans="1:6" x14ac:dyDescent="0.25">
      <c r="A11" s="94"/>
      <c r="B11" s="94"/>
      <c r="C11" s="391"/>
      <c r="D11" s="94"/>
      <c r="E11" s="94"/>
    </row>
    <row r="12" spans="1:6" x14ac:dyDescent="0.25">
      <c r="A12" s="94"/>
      <c r="B12" s="94"/>
      <c r="C12" s="391"/>
      <c r="D12" s="94"/>
      <c r="E12" s="94"/>
    </row>
    <row r="15" spans="1:6" x14ac:dyDescent="0.25">
      <c r="A15" s="154" t="str">
        <f>'BoQ TOC'!A56</f>
        <v>SCHEDULE 3:  MAJOR STRUCTURES SERVICES . . . . . . . . . . . . . . . . . . . . . . . . . . . . . . . . . . . . . . . . . . . . . . . . . . . . . . . .</v>
      </c>
      <c r="B15" s="154"/>
      <c r="C15" s="391"/>
    </row>
    <row r="16" spans="1:6" x14ac:dyDescent="0.25">
      <c r="A16" s="154"/>
      <c r="B16" s="154"/>
      <c r="C16" s="391"/>
    </row>
    <row r="18" spans="1:6" x14ac:dyDescent="0.25">
      <c r="A18" s="84" t="str">
        <f>_110shead</f>
        <v>C3.2</v>
      </c>
      <c r="B18" s="84"/>
      <c r="C18" s="85" t="str">
        <f>LEFT(_110Lhead,(FIND(" . ",_110Lhead)-1))</f>
        <v>STAGE 1:  INCEPTION</v>
      </c>
      <c r="E18" s="85" t="s">
        <v>1</v>
      </c>
      <c r="F18" s="165">
        <f>'Schedule 3 Major Stru Services'!_110total</f>
        <v>0</v>
      </c>
    </row>
    <row r="19" spans="1:6" x14ac:dyDescent="0.25">
      <c r="A19" s="84"/>
      <c r="B19" s="84"/>
      <c r="C19" s="85"/>
      <c r="F19" s="165"/>
    </row>
    <row r="20" spans="1:6" x14ac:dyDescent="0.25">
      <c r="A20" s="84" t="str">
        <f>_120shead</f>
        <v>C3.3</v>
      </c>
      <c r="B20" s="84"/>
      <c r="C20" s="85" t="str">
        <f>LEFT(_120Lhead,(FIND(" . ",_120Lhead)-1))</f>
        <v>STAGE 2:  CONCEPT AND VIABILITY (PRELIMINARY DESIGN)</v>
      </c>
      <c r="D20" s="84"/>
      <c r="E20" s="84" t="s">
        <v>1</v>
      </c>
      <c r="F20" s="165">
        <f>'Schedule 3 Major Stru Services'!_120total</f>
        <v>0</v>
      </c>
    </row>
    <row r="21" spans="1:6" x14ac:dyDescent="0.25">
      <c r="A21" s="84"/>
      <c r="B21" s="84"/>
      <c r="D21" s="84"/>
      <c r="E21" s="84"/>
      <c r="F21" s="165"/>
    </row>
    <row r="22" spans="1:6" x14ac:dyDescent="0.25">
      <c r="A22" s="84" t="str">
        <f>_130shead</f>
        <v>C3.4</v>
      </c>
      <c r="B22" s="84"/>
      <c r="C22" s="85" t="str">
        <f>LEFT(_130Lhead,(FIND(" . ",_130Lhead)-1))</f>
        <v>STAGE 3:  DESIGN DEVELOPMENT (DETAIL DESIGN)</v>
      </c>
      <c r="E22" s="85" t="s">
        <v>1</v>
      </c>
      <c r="F22" s="165">
        <f>'Schedule 3 Major Stru Services'!_130total</f>
        <v>0</v>
      </c>
    </row>
    <row r="23" spans="1:6" x14ac:dyDescent="0.25">
      <c r="A23" s="84"/>
      <c r="B23" s="84"/>
      <c r="C23" s="85"/>
      <c r="F23" s="165"/>
    </row>
    <row r="24" spans="1:6" x14ac:dyDescent="0.25">
      <c r="A24" s="84" t="str">
        <f>_140shead</f>
        <v>C3.5</v>
      </c>
      <c r="B24" s="84"/>
      <c r="C24" s="85" t="str">
        <f>LEFT(_140Lhead,(FIND(" . ",_140Lhead)-1))</f>
        <v>STAGE 4:  DOCUMENTATION AND PROCUREMENT</v>
      </c>
      <c r="E24" s="85" t="s">
        <v>1</v>
      </c>
      <c r="F24" s="165">
        <f>'Schedule 3 Major Stru Services'!_140total</f>
        <v>0</v>
      </c>
    </row>
    <row r="25" spans="1:6" x14ac:dyDescent="0.25">
      <c r="A25" s="84"/>
      <c r="B25" s="84"/>
      <c r="C25" s="85"/>
      <c r="F25" s="165"/>
    </row>
    <row r="26" spans="1:6" x14ac:dyDescent="0.25">
      <c r="A26" s="84" t="str">
        <f>_150shead</f>
        <v>C3.6</v>
      </c>
      <c r="B26" s="84"/>
      <c r="C26" s="84" t="str">
        <f>LEFT(_150Lhead,(FIND(" . ",_150Lhead)-1))</f>
        <v>STAGE 5:  CONTRACT ADMINISTRATION AND INSPECTION</v>
      </c>
      <c r="D26" s="84"/>
      <c r="E26" s="84" t="s">
        <v>1</v>
      </c>
      <c r="F26" s="165">
        <f>'Schedule 3 Major Stru Services'!_150total</f>
        <v>0</v>
      </c>
    </row>
    <row r="27" spans="1:6" x14ac:dyDescent="0.25">
      <c r="A27" s="84"/>
      <c r="B27" s="84"/>
      <c r="D27" s="84"/>
      <c r="E27" s="84"/>
      <c r="F27" s="165"/>
    </row>
    <row r="28" spans="1:6" x14ac:dyDescent="0.25">
      <c r="A28" s="84" t="str">
        <f>_160shead</f>
        <v>C3.7</v>
      </c>
      <c r="B28" s="84"/>
      <c r="C28" s="84" t="str">
        <f>LEFT(_160Lhead,(FIND(" . ",_160Lhead)-1))</f>
        <v>STAGE 6:  CLOSE-OUT</v>
      </c>
      <c r="D28" s="84"/>
      <c r="E28" s="84" t="s">
        <v>1</v>
      </c>
      <c r="F28" s="165">
        <f>'Schedule 3 Major Stru Services'!_160total</f>
        <v>0</v>
      </c>
    </row>
    <row r="29" spans="1:6" x14ac:dyDescent="0.25">
      <c r="A29" s="84"/>
      <c r="B29" s="84"/>
      <c r="D29" s="84"/>
      <c r="E29" s="84"/>
      <c r="F29" s="165"/>
    </row>
    <row r="30" spans="1:6" x14ac:dyDescent="0.25">
      <c r="A30" s="90"/>
      <c r="B30" s="90"/>
      <c r="C30" s="91"/>
      <c r="D30" s="90"/>
      <c r="E30" s="90"/>
      <c r="F30" s="90"/>
    </row>
    <row r="31" spans="1:6" x14ac:dyDescent="0.25">
      <c r="A31" s="155" t="s">
        <v>87</v>
      </c>
      <c r="B31" s="95"/>
      <c r="C31" s="96"/>
      <c r="D31" s="95"/>
      <c r="E31" s="155" t="s">
        <v>1</v>
      </c>
      <c r="F31" s="88">
        <f>SUM(F18:F28)</f>
        <v>0</v>
      </c>
    </row>
    <row r="32" spans="1:6" x14ac:dyDescent="0.25">
      <c r="A32" s="92"/>
      <c r="B32" s="92"/>
      <c r="C32" s="93"/>
      <c r="D32" s="92"/>
      <c r="E32" s="92"/>
      <c r="F32" s="92"/>
    </row>
    <row r="35" spans="1:257" x14ac:dyDescent="0.25">
      <c r="A35" s="95"/>
      <c r="B35" s="95"/>
      <c r="C35" s="96"/>
      <c r="D35" s="95"/>
      <c r="E35" s="95"/>
      <c r="F35" s="95"/>
    </row>
    <row r="36" spans="1:257" x14ac:dyDescent="0.25">
      <c r="A36" s="95"/>
      <c r="B36" s="95"/>
      <c r="C36" s="96"/>
      <c r="D36" s="95"/>
      <c r="E36" s="95"/>
      <c r="F36" s="95"/>
    </row>
    <row r="37" spans="1:257" x14ac:dyDescent="0.25">
      <c r="A37" s="96"/>
      <c r="B37" s="96"/>
      <c r="C37" s="96"/>
      <c r="D37" s="95"/>
      <c r="E37" s="95"/>
      <c r="F37" s="156"/>
    </row>
    <row r="38" spans="1:257" s="86" customFormat="1" x14ac:dyDescent="0.25">
      <c r="A38" s="96"/>
      <c r="B38" s="96"/>
      <c r="C38" s="96"/>
      <c r="D38" s="95"/>
      <c r="E38" s="95"/>
      <c r="F38" s="166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  <c r="IU38" s="85"/>
      <c r="IV38" s="85"/>
      <c r="IW38" s="85"/>
    </row>
    <row r="39" spans="1:257" s="86" customFormat="1" x14ac:dyDescent="0.25">
      <c r="A39" s="96"/>
      <c r="B39" s="96"/>
      <c r="C39" s="96"/>
      <c r="D39" s="95"/>
      <c r="E39" s="95"/>
      <c r="F39" s="156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  <c r="IV39" s="85"/>
      <c r="IW39" s="85"/>
    </row>
    <row r="40" spans="1:257" s="86" customFormat="1" x14ac:dyDescent="0.25">
      <c r="A40" s="96"/>
      <c r="B40" s="96"/>
      <c r="C40" s="96"/>
      <c r="D40" s="95"/>
      <c r="E40" s="95"/>
      <c r="F40" s="9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  <c r="IV40" s="85"/>
      <c r="IW40" s="85"/>
    </row>
    <row r="41" spans="1:257" s="86" customFormat="1" x14ac:dyDescent="0.25">
      <c r="A41" s="95"/>
      <c r="B41" s="95"/>
      <c r="C41" s="96"/>
      <c r="D41" s="95"/>
      <c r="E41" s="95"/>
      <c r="F41" s="9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  <c r="IV41" s="85"/>
      <c r="IW41" s="85"/>
    </row>
    <row r="42" spans="1:257" s="86" customFormat="1" x14ac:dyDescent="0.25">
      <c r="A42" s="95"/>
      <c r="B42" s="95"/>
      <c r="C42" s="96"/>
      <c r="D42" s="95"/>
      <c r="E42" s="95"/>
      <c r="F42" s="9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  <c r="IV42" s="85"/>
      <c r="IW42" s="85"/>
    </row>
    <row r="43" spans="1:257" s="86" customFormat="1" x14ac:dyDescent="0.25">
      <c r="A43" s="95"/>
      <c r="B43" s="95"/>
      <c r="C43" s="96"/>
      <c r="D43" s="95"/>
      <c r="E43" s="95"/>
      <c r="F43" s="156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5"/>
      <c r="FG43" s="85"/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85"/>
      <c r="GI43" s="85"/>
      <c r="GJ43" s="85"/>
      <c r="GK43" s="85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85"/>
      <c r="GW43" s="85"/>
      <c r="GX43" s="85"/>
      <c r="GY43" s="85"/>
      <c r="GZ43" s="85"/>
      <c r="HA43" s="85"/>
      <c r="HB43" s="85"/>
      <c r="HC43" s="85"/>
      <c r="HD43" s="85"/>
      <c r="HE43" s="85"/>
      <c r="HF43" s="85"/>
      <c r="HG43" s="85"/>
      <c r="HH43" s="85"/>
      <c r="HI43" s="85"/>
      <c r="HJ43" s="85"/>
      <c r="HK43" s="85"/>
      <c r="HL43" s="85"/>
      <c r="HM43" s="85"/>
      <c r="HN43" s="85"/>
      <c r="HO43" s="85"/>
      <c r="HP43" s="85"/>
      <c r="HQ43" s="85"/>
      <c r="HR43" s="85"/>
      <c r="HS43" s="85"/>
      <c r="HT43" s="85"/>
      <c r="HU43" s="85"/>
      <c r="HV43" s="85"/>
      <c r="HW43" s="85"/>
      <c r="HX43" s="85"/>
      <c r="HY43" s="85"/>
      <c r="HZ43" s="85"/>
      <c r="IA43" s="85"/>
      <c r="IB43" s="85"/>
      <c r="IC43" s="85"/>
      <c r="ID43" s="85"/>
      <c r="IE43" s="85"/>
      <c r="IF43" s="85"/>
      <c r="IG43" s="85"/>
      <c r="IH43" s="85"/>
      <c r="II43" s="85"/>
      <c r="IJ43" s="85"/>
      <c r="IK43" s="85"/>
      <c r="IL43" s="85"/>
      <c r="IM43" s="85"/>
      <c r="IN43" s="85"/>
      <c r="IO43" s="85"/>
      <c r="IP43" s="85"/>
      <c r="IQ43" s="85"/>
      <c r="IR43" s="85"/>
      <c r="IS43" s="85"/>
      <c r="IT43" s="85"/>
      <c r="IU43" s="85"/>
      <c r="IV43" s="85"/>
      <c r="IW43" s="85"/>
    </row>
    <row r="44" spans="1:257" s="86" customFormat="1" x14ac:dyDescent="0.25">
      <c r="A44" s="96"/>
      <c r="B44" s="96"/>
      <c r="C44" s="96"/>
      <c r="D44" s="95"/>
      <c r="E44" s="95"/>
      <c r="F44" s="156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  <c r="IV44" s="85"/>
      <c r="IW44" s="85"/>
    </row>
    <row r="45" spans="1:257" s="86" customFormat="1" x14ac:dyDescent="0.25">
      <c r="A45" s="95"/>
      <c r="B45" s="95"/>
      <c r="C45" s="96"/>
      <c r="D45" s="95"/>
      <c r="E45" s="95"/>
      <c r="F45" s="9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  <c r="IV45" s="85"/>
      <c r="IW45" s="85"/>
    </row>
    <row r="46" spans="1:257" s="86" customFormat="1" x14ac:dyDescent="0.25">
      <c r="A46" s="95"/>
      <c r="B46" s="95"/>
      <c r="C46" s="96"/>
      <c r="D46" s="95"/>
      <c r="E46" s="95"/>
      <c r="F46" s="9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85"/>
      <c r="HD46" s="85"/>
      <c r="HE46" s="85"/>
      <c r="HF46" s="85"/>
      <c r="HG46" s="85"/>
      <c r="HH46" s="85"/>
      <c r="HI46" s="85"/>
      <c r="HJ46" s="85"/>
      <c r="HK46" s="85"/>
      <c r="HL46" s="85"/>
      <c r="HM46" s="85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  <c r="IV46" s="85"/>
      <c r="IW46" s="85"/>
    </row>
    <row r="47" spans="1:257" s="86" customFormat="1" x14ac:dyDescent="0.25">
      <c r="A47" s="95"/>
      <c r="B47" s="95"/>
      <c r="C47" s="96"/>
      <c r="D47" s="95"/>
      <c r="E47" s="95"/>
      <c r="F47" s="156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  <c r="IV47" s="85"/>
      <c r="IW47" s="85"/>
    </row>
    <row r="48" spans="1:257" s="86" customFormat="1" x14ac:dyDescent="0.25">
      <c r="A48" s="95"/>
      <c r="B48" s="95"/>
      <c r="C48" s="96"/>
      <c r="D48" s="95"/>
      <c r="E48" s="95"/>
      <c r="F48" s="9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85"/>
      <c r="GW48" s="85"/>
      <c r="GX48" s="85"/>
      <c r="GY48" s="85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85"/>
      <c r="HK48" s="85"/>
      <c r="HL48" s="85"/>
      <c r="HM48" s="85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85"/>
      <c r="HY48" s="85"/>
      <c r="HZ48" s="85"/>
      <c r="IA48" s="85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5"/>
      <c r="IU48" s="85"/>
      <c r="IV48" s="85"/>
      <c r="IW48" s="85"/>
    </row>
    <row r="49" spans="1:257" s="86" customFormat="1" x14ac:dyDescent="0.25">
      <c r="A49" s="95"/>
      <c r="B49" s="95"/>
      <c r="C49" s="96"/>
      <c r="D49" s="95"/>
      <c r="E49" s="95"/>
      <c r="F49" s="9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  <c r="IS49" s="85"/>
      <c r="IT49" s="85"/>
      <c r="IU49" s="85"/>
      <c r="IV49" s="85"/>
      <c r="IW49" s="85"/>
    </row>
    <row r="50" spans="1:257" s="86" customFormat="1" x14ac:dyDescent="0.25">
      <c r="A50" s="95"/>
      <c r="B50" s="95"/>
      <c r="C50" s="96"/>
      <c r="D50" s="95"/>
      <c r="E50" s="95"/>
      <c r="F50" s="9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  <c r="IV50" s="85"/>
      <c r="IW50" s="85"/>
    </row>
    <row r="51" spans="1:257" s="86" customFormat="1" x14ac:dyDescent="0.25">
      <c r="A51" s="95"/>
      <c r="B51" s="95"/>
      <c r="C51" s="96"/>
      <c r="D51" s="95"/>
      <c r="E51" s="95"/>
      <c r="F51" s="156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  <c r="IU51" s="85"/>
      <c r="IV51" s="85"/>
      <c r="IW51" s="85"/>
    </row>
    <row r="52" spans="1:257" s="86" customFormat="1" x14ac:dyDescent="0.25">
      <c r="A52" s="95"/>
      <c r="B52" s="95"/>
      <c r="C52" s="96"/>
      <c r="D52" s="95"/>
      <c r="E52" s="95"/>
      <c r="F52" s="9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  <c r="IW52" s="85"/>
    </row>
    <row r="53" spans="1:257" s="86" customFormat="1" x14ac:dyDescent="0.25">
      <c r="A53" s="85"/>
      <c r="B53" s="85"/>
      <c r="C53" s="84"/>
      <c r="D53" s="85"/>
      <c r="E53" s="85"/>
      <c r="F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  <c r="IV53" s="85"/>
      <c r="IW53" s="85"/>
    </row>
    <row r="54" spans="1:257" s="86" customFormat="1" x14ac:dyDescent="0.25">
      <c r="A54" s="95"/>
      <c r="B54" s="95"/>
      <c r="C54" s="96"/>
      <c r="D54" s="95"/>
      <c r="E54" s="95"/>
      <c r="F54" s="156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</row>
    <row r="55" spans="1:257" s="86" customFormat="1" x14ac:dyDescent="0.25">
      <c r="A55" s="95"/>
      <c r="B55" s="95"/>
      <c r="C55" s="96"/>
      <c r="D55" s="95"/>
      <c r="E55" s="95"/>
      <c r="F55" s="9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  <c r="IV55" s="85"/>
      <c r="IW55" s="85"/>
    </row>
    <row r="56" spans="1:257" s="86" customFormat="1" x14ac:dyDescent="0.25">
      <c r="A56" s="95"/>
      <c r="B56" s="95"/>
      <c r="C56" s="96"/>
      <c r="D56" s="95"/>
      <c r="E56" s="95"/>
      <c r="F56" s="9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  <c r="IS56" s="85"/>
      <c r="IT56" s="85"/>
      <c r="IU56" s="85"/>
      <c r="IV56" s="85"/>
      <c r="IW56" s="85"/>
    </row>
    <row r="57" spans="1:257" s="86" customFormat="1" x14ac:dyDescent="0.25">
      <c r="A57" s="155"/>
      <c r="B57" s="155"/>
      <c r="C57" s="96"/>
      <c r="D57" s="95"/>
      <c r="E57" s="95"/>
      <c r="F57" s="156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  <c r="IV57" s="85"/>
      <c r="IW57" s="85"/>
    </row>
    <row r="58" spans="1:257" s="86" customFormat="1" x14ac:dyDescent="0.25">
      <c r="A58" s="95"/>
      <c r="B58" s="95"/>
      <c r="C58" s="96"/>
      <c r="D58" s="95"/>
      <c r="E58" s="95"/>
      <c r="F58" s="9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  <c r="IV58" s="85"/>
      <c r="IW58" s="85"/>
    </row>
    <row r="59" spans="1:257" s="86" customFormat="1" x14ac:dyDescent="0.25">
      <c r="A59" s="95"/>
      <c r="B59" s="95"/>
      <c r="C59" s="96"/>
      <c r="D59" s="95"/>
      <c r="E59" s="95"/>
      <c r="F59" s="9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  <c r="IV59" s="85"/>
      <c r="IW59" s="85"/>
    </row>
    <row r="60" spans="1:257" s="86" customFormat="1" x14ac:dyDescent="0.25">
      <c r="A60" s="96"/>
      <c r="B60" s="96"/>
      <c r="C60" s="96"/>
      <c r="D60" s="95"/>
      <c r="E60" s="95"/>
      <c r="F60" s="156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</row>
    <row r="61" spans="1:257" s="86" customFormat="1" x14ac:dyDescent="0.25">
      <c r="A61" s="96"/>
      <c r="B61" s="96"/>
      <c r="C61" s="96"/>
      <c r="D61" s="95"/>
      <c r="E61" s="95"/>
      <c r="F61" s="156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  <c r="IV61" s="85"/>
      <c r="IW61" s="85"/>
    </row>
    <row r="62" spans="1:257" s="86" customFormat="1" x14ac:dyDescent="0.25">
      <c r="A62" s="96"/>
      <c r="B62" s="96"/>
      <c r="C62" s="96"/>
      <c r="D62" s="95"/>
      <c r="E62" s="95"/>
      <c r="F62" s="156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  <c r="IV62" s="85"/>
      <c r="IW62" s="85"/>
    </row>
    <row r="63" spans="1:257" s="86" customFormat="1" x14ac:dyDescent="0.25">
      <c r="A63" s="96"/>
      <c r="B63" s="96"/>
      <c r="C63" s="96"/>
      <c r="D63" s="95"/>
      <c r="E63" s="95"/>
      <c r="F63" s="156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  <c r="IU63" s="85"/>
      <c r="IV63" s="85"/>
      <c r="IW63" s="85"/>
    </row>
    <row r="64" spans="1:257" s="86" customFormat="1" x14ac:dyDescent="0.25">
      <c r="A64" s="96"/>
      <c r="B64" s="96"/>
      <c r="C64" s="96"/>
      <c r="D64" s="95"/>
      <c r="E64" s="95"/>
      <c r="F64" s="156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  <c r="IV64" s="85"/>
      <c r="IW64" s="85"/>
    </row>
    <row r="65" spans="1:257" s="86" customFormat="1" x14ac:dyDescent="0.25">
      <c r="A65" s="84"/>
      <c r="B65" s="84"/>
      <c r="C65" s="84"/>
      <c r="D65" s="85"/>
      <c r="E65" s="85"/>
      <c r="F65" s="88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85"/>
      <c r="GV65" s="85"/>
      <c r="GW65" s="85"/>
      <c r="GX65" s="85"/>
      <c r="GY65" s="85"/>
      <c r="GZ65" s="85"/>
      <c r="HA65" s="85"/>
      <c r="HB65" s="85"/>
      <c r="HC65" s="85"/>
      <c r="HD65" s="85"/>
      <c r="HE65" s="85"/>
      <c r="HF65" s="85"/>
      <c r="HG65" s="85"/>
      <c r="HH65" s="85"/>
      <c r="HI65" s="85"/>
      <c r="HJ65" s="85"/>
      <c r="HK65" s="85"/>
      <c r="HL65" s="85"/>
      <c r="HM65" s="85"/>
      <c r="HN65" s="85"/>
      <c r="HO65" s="85"/>
      <c r="HP65" s="85"/>
      <c r="HQ65" s="85"/>
      <c r="HR65" s="85"/>
      <c r="HS65" s="85"/>
      <c r="HT65" s="85"/>
      <c r="HU65" s="85"/>
      <c r="HV65" s="85"/>
      <c r="HW65" s="85"/>
      <c r="HX65" s="85"/>
      <c r="HY65" s="85"/>
      <c r="HZ65" s="85"/>
      <c r="IA65" s="85"/>
      <c r="IB65" s="85"/>
      <c r="IC65" s="85"/>
      <c r="ID65" s="85"/>
      <c r="IE65" s="85"/>
      <c r="IF65" s="85"/>
      <c r="IG65" s="85"/>
      <c r="IH65" s="85"/>
      <c r="II65" s="85"/>
      <c r="IJ65" s="85"/>
      <c r="IK65" s="85"/>
      <c r="IL65" s="85"/>
      <c r="IM65" s="85"/>
      <c r="IN65" s="85"/>
      <c r="IO65" s="85"/>
      <c r="IP65" s="85"/>
      <c r="IQ65" s="85"/>
      <c r="IR65" s="85"/>
      <c r="IS65" s="85"/>
      <c r="IT65" s="85"/>
      <c r="IU65" s="85"/>
      <c r="IV65" s="85"/>
      <c r="IW65" s="85"/>
    </row>
    <row r="66" spans="1:257" x14ac:dyDescent="0.25">
      <c r="A66" s="84"/>
      <c r="B66" s="84"/>
    </row>
    <row r="67" spans="1:257" s="86" customFormat="1" x14ac:dyDescent="0.25">
      <c r="A67" s="84"/>
      <c r="B67" s="84"/>
      <c r="C67" s="84"/>
      <c r="D67" s="85"/>
      <c r="E67" s="85"/>
      <c r="F67" s="88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  <c r="IU67" s="85"/>
      <c r="IV67" s="85"/>
      <c r="IW67" s="85"/>
    </row>
    <row r="68" spans="1:257" s="86" customFormat="1" x14ac:dyDescent="0.25">
      <c r="A68" s="84"/>
      <c r="B68" s="84"/>
      <c r="C68" s="84"/>
      <c r="D68" s="85"/>
      <c r="E68" s="85"/>
      <c r="F68" s="88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  <c r="IV68" s="85"/>
      <c r="IW68" s="85"/>
    </row>
    <row r="69" spans="1:257" s="86" customFormat="1" x14ac:dyDescent="0.25">
      <c r="A69" s="84"/>
      <c r="B69" s="84"/>
      <c r="C69" s="84"/>
      <c r="D69" s="85"/>
      <c r="E69" s="85"/>
      <c r="F69" s="88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  <c r="IV69" s="85"/>
      <c r="IW69" s="85"/>
    </row>
    <row r="70" spans="1:257" s="86" customFormat="1" x14ac:dyDescent="0.25">
      <c r="A70" s="84"/>
      <c r="B70" s="84"/>
      <c r="C70" s="84"/>
      <c r="D70" s="85"/>
      <c r="E70" s="85"/>
      <c r="F70" s="88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  <c r="IV70" s="85"/>
      <c r="IW70" s="85"/>
    </row>
    <row r="71" spans="1:257" s="86" customFormat="1" x14ac:dyDescent="0.25">
      <c r="A71" s="84"/>
      <c r="B71" s="84"/>
      <c r="C71" s="84"/>
      <c r="D71" s="85"/>
      <c r="E71" s="85"/>
      <c r="F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  <c r="IV71" s="85"/>
      <c r="IW71" s="85"/>
    </row>
    <row r="72" spans="1:257" s="86" customFormat="1" x14ac:dyDescent="0.25">
      <c r="A72" s="84"/>
      <c r="B72" s="84"/>
      <c r="C72" s="84"/>
      <c r="D72" s="85"/>
      <c r="E72" s="85"/>
      <c r="F72" s="88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  <c r="IV72" s="85"/>
      <c r="IW72" s="85"/>
    </row>
    <row r="73" spans="1:257" s="86" customFormat="1" x14ac:dyDescent="0.25">
      <c r="A73" s="84"/>
      <c r="B73" s="84"/>
      <c r="C73" s="84"/>
      <c r="D73" s="85"/>
      <c r="E73" s="85"/>
      <c r="F73" s="88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  <c r="IV73" s="85"/>
      <c r="IW73" s="85"/>
    </row>
    <row r="74" spans="1:257" s="86" customFormat="1" x14ac:dyDescent="0.25">
      <c r="A74" s="84"/>
      <c r="B74" s="84"/>
      <c r="C74" s="84"/>
      <c r="D74" s="85"/>
      <c r="E74" s="85"/>
      <c r="F74" s="88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85"/>
      <c r="FI74" s="85"/>
      <c r="FJ74" s="85"/>
      <c r="FK74" s="85"/>
      <c r="FL74" s="85"/>
      <c r="FM74" s="85"/>
      <c r="FN74" s="85"/>
      <c r="FO74" s="85"/>
      <c r="FP74" s="85"/>
      <c r="FQ74" s="85"/>
      <c r="FR74" s="85"/>
      <c r="FS74" s="85"/>
      <c r="FT74" s="85"/>
      <c r="FU74" s="85"/>
      <c r="FV74" s="85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  <c r="IU74" s="85"/>
      <c r="IV74" s="85"/>
      <c r="IW74" s="85"/>
    </row>
  </sheetData>
  <mergeCells count="1">
    <mergeCell ref="A8:F8"/>
  </mergeCells>
  <conditionalFormatting sqref="F37:F74">
    <cfRule type="cellIs" dxfId="41" priority="11" stopIfTrue="1" operator="equal">
      <formula>0</formula>
    </cfRule>
  </conditionalFormatting>
  <conditionalFormatting sqref="F51 F54 F57">
    <cfRule type="cellIs" dxfId="40" priority="10" operator="equal">
      <formula>0</formula>
    </cfRule>
  </conditionalFormatting>
  <conditionalFormatting sqref="F19">
    <cfRule type="cellIs" dxfId="39" priority="9" stopIfTrue="1" operator="equal">
      <formula>0</formula>
    </cfRule>
  </conditionalFormatting>
  <conditionalFormatting sqref="F20:F21">
    <cfRule type="cellIs" dxfId="38" priority="8" stopIfTrue="1" operator="equal">
      <formula>0</formula>
    </cfRule>
  </conditionalFormatting>
  <conditionalFormatting sqref="F28:F29">
    <cfRule type="cellIs" dxfId="37" priority="4" stopIfTrue="1" operator="equal">
      <formula>0</formula>
    </cfRule>
  </conditionalFormatting>
  <conditionalFormatting sqref="F22:F23">
    <cfRule type="cellIs" dxfId="36" priority="7" stopIfTrue="1" operator="equal">
      <formula>0</formula>
    </cfRule>
  </conditionalFormatting>
  <conditionalFormatting sqref="F24:F25">
    <cfRule type="cellIs" dxfId="35" priority="6" stopIfTrue="1" operator="equal">
      <formula>0</formula>
    </cfRule>
  </conditionalFormatting>
  <conditionalFormatting sqref="F26:F27">
    <cfRule type="cellIs" dxfId="34" priority="5" stopIfTrue="1" operator="equal">
      <formula>0</formula>
    </cfRule>
  </conditionalFormatting>
  <conditionalFormatting sqref="F31">
    <cfRule type="cellIs" dxfId="33" priority="3" stopIfTrue="1" operator="equal">
      <formula>0</formula>
    </cfRule>
  </conditionalFormatting>
  <conditionalFormatting sqref="F31">
    <cfRule type="cellIs" dxfId="32" priority="2" operator="equal">
      <formula>0</formula>
    </cfRule>
  </conditionalFormatting>
  <conditionalFormatting sqref="F18">
    <cfRule type="cellIs" dxfId="31" priority="1" stopIfTrue="1" operator="equal">
      <formula>0</formula>
    </cfRule>
  </conditionalFormatting>
  <pageMargins left="0.98425196850393704" right="0.59055118110236227" top="0.59055118110236227" bottom="0.78740157480314965" header="0.39370078740157483" footer="0.59055118110236227"/>
  <pageSetup paperSize="9" scale="91" firstPageNumber="2" orientation="portrait" r:id="rId1"/>
  <headerFooter alignWithMargins="0">
    <oddFooter>&amp;L&amp;8&amp;F&amp;R&amp;8&amp;A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226"/>
  <sheetViews>
    <sheetView view="pageBreakPreview" zoomScaleNormal="100" zoomScaleSheetLayoutView="100" workbookViewId="0"/>
  </sheetViews>
  <sheetFormatPr defaultColWidth="11.08984375" defaultRowHeight="12" customHeight="1" x14ac:dyDescent="0.25"/>
  <cols>
    <col min="1" max="1" width="7.54296875" style="11" customWidth="1"/>
    <col min="2" max="2" width="8.90625" style="11" customWidth="1"/>
    <col min="3" max="3" width="3" style="11" customWidth="1"/>
    <col min="4" max="4" width="22.90625" style="11" customWidth="1"/>
    <col min="5" max="5" width="9.81640625" style="198" bestFit="1" customWidth="1"/>
    <col min="6" max="6" width="8.81640625" style="12" customWidth="1"/>
    <col min="7" max="7" width="8.81640625" style="2" customWidth="1"/>
    <col min="8" max="8" width="12.81640625" style="296" customWidth="1"/>
    <col min="9" max="9" width="11.08984375" style="11"/>
    <col min="10" max="10" width="33.90625" style="11" customWidth="1"/>
    <col min="11" max="16384" width="11.08984375" style="11"/>
  </cols>
  <sheetData>
    <row r="2" spans="1:8" ht="12" customHeight="1" x14ac:dyDescent="0.25">
      <c r="A2" s="71" t="str">
        <f>LEFT('BoQ TOC'!A72,(FIND(" . ",'BoQ TOC'!A72)-1))</f>
        <v>SCHEDULE 4:  ADDITIONAL SERVICES</v>
      </c>
      <c r="H2" s="297"/>
    </row>
    <row r="3" spans="1:8" ht="12" customHeight="1" x14ac:dyDescent="0.25">
      <c r="A3" s="172" t="str">
        <f>_210shead&amp;": "&amp;LEFT(_210Lhead,(FIND(" . ",_210Lhead)-1))</f>
        <v>C3.8: ADDITIONAL SERVICES PERTAINING TO ALL STAGES OF THE PROJECT</v>
      </c>
    </row>
    <row r="4" spans="1:8" ht="12" customHeight="1" x14ac:dyDescent="0.25">
      <c r="A4" s="14"/>
      <c r="B4" s="14"/>
      <c r="C4" s="14"/>
      <c r="D4" s="15"/>
      <c r="E4" s="199"/>
      <c r="F4" s="17"/>
      <c r="G4" s="3"/>
      <c r="H4" s="302"/>
    </row>
    <row r="5" spans="1:8" ht="12" customHeight="1" x14ac:dyDescent="0.25">
      <c r="A5" s="18"/>
      <c r="B5" s="19"/>
      <c r="C5" s="20"/>
      <c r="D5" s="21"/>
      <c r="E5" s="200"/>
      <c r="F5" s="22"/>
      <c r="G5" s="6"/>
      <c r="H5" s="298"/>
    </row>
    <row r="6" spans="1:8" ht="12" customHeight="1" x14ac:dyDescent="0.25">
      <c r="A6" s="23" t="s">
        <v>7</v>
      </c>
      <c r="B6" s="24" t="s">
        <v>8</v>
      </c>
      <c r="C6" s="25"/>
      <c r="D6" s="26"/>
      <c r="E6" s="201" t="s">
        <v>9</v>
      </c>
      <c r="F6" s="27" t="s">
        <v>10</v>
      </c>
      <c r="G6" s="4" t="s">
        <v>11</v>
      </c>
      <c r="H6" s="299" t="s">
        <v>12</v>
      </c>
    </row>
    <row r="7" spans="1:8" ht="12" customHeight="1" x14ac:dyDescent="0.25">
      <c r="A7" s="23" t="s">
        <v>13</v>
      </c>
      <c r="B7" s="121"/>
      <c r="C7" s="122"/>
      <c r="D7" s="28"/>
      <c r="E7" s="202"/>
      <c r="F7" s="30"/>
      <c r="G7" s="5"/>
      <c r="H7" s="300"/>
    </row>
    <row r="8" spans="1:8" ht="12" customHeight="1" x14ac:dyDescent="0.25">
      <c r="A8" s="31"/>
      <c r="B8" s="32"/>
      <c r="C8" s="16"/>
      <c r="D8" s="33"/>
      <c r="E8" s="203"/>
      <c r="F8" s="34"/>
      <c r="G8" s="7"/>
      <c r="H8" s="301"/>
    </row>
    <row r="9" spans="1:8" ht="12" customHeight="1" x14ac:dyDescent="0.25">
      <c r="A9" s="36"/>
      <c r="B9" s="36"/>
      <c r="C9" s="37"/>
      <c r="D9" s="38"/>
      <c r="E9" s="209"/>
      <c r="F9" s="22"/>
      <c r="G9" s="8"/>
      <c r="H9" s="288">
        <f t="shared" ref="H9:H82" si="0">IF(AND(NOT(ISBLANK($E9)),NOT(ISNUMBER($F9))),"Rate only",$F9*G9)</f>
        <v>0</v>
      </c>
    </row>
    <row r="10" spans="1:8" ht="12" customHeight="1" x14ac:dyDescent="0.25">
      <c r="A10" s="220"/>
      <c r="B10" s="43"/>
      <c r="C10" s="41"/>
      <c r="D10" s="42"/>
      <c r="E10" s="223"/>
      <c r="F10" s="30"/>
      <c r="G10" s="139"/>
      <c r="H10" s="288">
        <f>IF(AND(NOT(ISBLANK($E10)),NOT(ISNUMBER($F10))),"Rate only",$F10*G10)</f>
        <v>0</v>
      </c>
    </row>
    <row r="11" spans="1:8" ht="12" customHeight="1" x14ac:dyDescent="0.3">
      <c r="A11" s="221"/>
      <c r="B11" s="69" t="s">
        <v>53</v>
      </c>
      <c r="C11" s="147"/>
      <c r="D11" s="63"/>
      <c r="E11" s="219" t="s">
        <v>16</v>
      </c>
      <c r="F11" s="58">
        <v>1</v>
      </c>
      <c r="G11" s="139"/>
      <c r="H11" s="288">
        <f>F11*G11</f>
        <v>0</v>
      </c>
    </row>
    <row r="12" spans="1:8" ht="12" customHeight="1" x14ac:dyDescent="0.25">
      <c r="A12" s="43"/>
      <c r="B12" s="69" t="s">
        <v>124</v>
      </c>
      <c r="C12" s="61"/>
      <c r="D12" s="63"/>
      <c r="E12" s="223"/>
      <c r="F12" s="40"/>
      <c r="G12" s="139"/>
      <c r="H12" s="288">
        <f t="shared" ref="H12" si="1">IF(AND(NOT(ISBLANK($E12)),NOT(ISNUMBER($F12))),"Rate only",$F12*G12)</f>
        <v>0</v>
      </c>
    </row>
    <row r="13" spans="1:8" ht="12" customHeight="1" x14ac:dyDescent="0.3">
      <c r="A13" s="43"/>
      <c r="B13" s="67"/>
      <c r="C13" s="41"/>
      <c r="D13" s="42"/>
      <c r="E13" s="219"/>
      <c r="F13" s="58"/>
      <c r="G13" s="139"/>
      <c r="H13" s="288"/>
    </row>
    <row r="14" spans="1:8" ht="12" customHeight="1" x14ac:dyDescent="0.3">
      <c r="A14" s="222"/>
      <c r="B14" s="79"/>
      <c r="C14" s="143"/>
      <c r="D14" s="144"/>
      <c r="E14" s="219"/>
      <c r="F14" s="58"/>
      <c r="G14" s="135"/>
      <c r="H14" s="288">
        <f t="shared" si="0"/>
        <v>0</v>
      </c>
    </row>
    <row r="15" spans="1:8" ht="12" customHeight="1" x14ac:dyDescent="0.3">
      <c r="A15" s="221"/>
      <c r="B15" s="77" t="s">
        <v>126</v>
      </c>
      <c r="C15" s="143"/>
      <c r="D15" s="144"/>
      <c r="E15" s="219"/>
      <c r="F15" s="58"/>
      <c r="G15" s="135"/>
      <c r="H15" s="288">
        <f t="shared" si="0"/>
        <v>0</v>
      </c>
    </row>
    <row r="16" spans="1:8" ht="12" customHeight="1" x14ac:dyDescent="0.3">
      <c r="B16" s="180" t="s">
        <v>125</v>
      </c>
      <c r="C16" s="147"/>
      <c r="D16" s="148"/>
      <c r="E16" s="219"/>
      <c r="F16" s="58"/>
      <c r="G16" s="139"/>
      <c r="H16" s="288">
        <f t="shared" si="0"/>
        <v>0</v>
      </c>
    </row>
    <row r="17" spans="1:8" ht="12" customHeight="1" x14ac:dyDescent="0.3">
      <c r="A17" s="69"/>
      <c r="B17" s="69"/>
      <c r="C17" s="147"/>
      <c r="D17" s="148"/>
      <c r="E17" s="224"/>
      <c r="F17" s="30"/>
      <c r="G17" s="140"/>
      <c r="H17" s="288">
        <f t="shared" si="0"/>
        <v>0</v>
      </c>
    </row>
    <row r="18" spans="1:8" ht="12" customHeight="1" x14ac:dyDescent="0.25">
      <c r="A18" s="69"/>
      <c r="B18" s="69"/>
      <c r="C18" s="147"/>
      <c r="D18" s="148"/>
      <c r="E18" s="223"/>
      <c r="F18" s="40"/>
      <c r="G18" s="139"/>
      <c r="H18" s="288">
        <f t="shared" si="0"/>
        <v>0</v>
      </c>
    </row>
    <row r="19" spans="1:8" ht="12" customHeight="1" x14ac:dyDescent="0.25">
      <c r="A19" s="183" t="s">
        <v>218</v>
      </c>
      <c r="B19" s="468" t="s">
        <v>128</v>
      </c>
      <c r="C19" s="469"/>
      <c r="D19" s="470"/>
      <c r="F19" s="30"/>
      <c r="G19" s="139"/>
      <c r="H19" s="288"/>
    </row>
    <row r="20" spans="1:8" ht="36.6" customHeight="1" x14ac:dyDescent="0.25">
      <c r="A20" s="183"/>
      <c r="B20" s="468" t="s">
        <v>225</v>
      </c>
      <c r="C20" s="469"/>
      <c r="D20" s="470"/>
      <c r="E20" s="179" t="s">
        <v>179</v>
      </c>
      <c r="F20" s="30">
        <v>1</v>
      </c>
      <c r="G20" s="139">
        <v>350000</v>
      </c>
      <c r="H20" s="288">
        <f>G20*F20</f>
        <v>350000</v>
      </c>
    </row>
    <row r="21" spans="1:8" ht="36.6" customHeight="1" x14ac:dyDescent="0.25">
      <c r="A21" s="317"/>
      <c r="B21" s="468" t="s">
        <v>245</v>
      </c>
      <c r="C21" s="469"/>
      <c r="D21" s="470"/>
      <c r="E21" s="316" t="s">
        <v>14</v>
      </c>
      <c r="F21" s="30">
        <f>G20</f>
        <v>350000</v>
      </c>
      <c r="G21" s="139"/>
      <c r="H21" s="288">
        <f>G21%*F21</f>
        <v>0</v>
      </c>
    </row>
    <row r="22" spans="1:8" ht="12.6" customHeight="1" x14ac:dyDescent="0.25">
      <c r="A22" s="317"/>
      <c r="B22" s="318"/>
      <c r="C22" s="319"/>
      <c r="D22" s="320"/>
      <c r="E22" s="223"/>
      <c r="F22" s="30"/>
      <c r="G22" s="139"/>
      <c r="H22" s="288"/>
    </row>
    <row r="23" spans="1:8" ht="12" customHeight="1" x14ac:dyDescent="0.25">
      <c r="A23" s="221" t="s">
        <v>219</v>
      </c>
      <c r="B23" s="474" t="s">
        <v>184</v>
      </c>
      <c r="C23" s="475"/>
      <c r="D23" s="476"/>
      <c r="E23" s="11"/>
      <c r="F23" s="254"/>
      <c r="G23" s="133"/>
      <c r="H23" s="288"/>
    </row>
    <row r="24" spans="1:8" ht="31.2" customHeight="1" x14ac:dyDescent="0.25">
      <c r="A24" s="221"/>
      <c r="B24" s="468" t="s">
        <v>226</v>
      </c>
      <c r="C24" s="469"/>
      <c r="D24" s="470"/>
      <c r="E24" s="179" t="str">
        <f>E20</f>
        <v>Prime Cost</v>
      </c>
      <c r="F24" s="254">
        <v>1</v>
      </c>
      <c r="G24" s="133">
        <v>150000</v>
      </c>
      <c r="H24" s="288">
        <f>G24*F24</f>
        <v>150000</v>
      </c>
    </row>
    <row r="25" spans="1:8" ht="28.2" customHeight="1" x14ac:dyDescent="0.25">
      <c r="A25" s="221"/>
      <c r="B25" s="468" t="s">
        <v>245</v>
      </c>
      <c r="C25" s="469"/>
      <c r="D25" s="470"/>
      <c r="E25" s="316" t="s">
        <v>14</v>
      </c>
      <c r="F25" s="30">
        <f>G24</f>
        <v>150000</v>
      </c>
      <c r="G25" s="139"/>
      <c r="H25" s="288">
        <f>G25%*F25</f>
        <v>0</v>
      </c>
    </row>
    <row r="26" spans="1:8" ht="12" customHeight="1" x14ac:dyDescent="0.25">
      <c r="A26" s="221"/>
      <c r="B26" s="182"/>
      <c r="C26" s="184"/>
      <c r="D26" s="185"/>
      <c r="E26" s="223"/>
      <c r="F26" s="123"/>
      <c r="G26" s="133"/>
      <c r="H26" s="288"/>
    </row>
    <row r="27" spans="1:8" ht="12" customHeight="1" x14ac:dyDescent="0.25">
      <c r="A27" s="221" t="s">
        <v>220</v>
      </c>
      <c r="B27" s="433" t="s">
        <v>114</v>
      </c>
      <c r="C27" s="434"/>
      <c r="D27" s="435"/>
      <c r="E27" s="11"/>
      <c r="F27" s="58"/>
      <c r="G27" s="139"/>
      <c r="H27" s="288"/>
    </row>
    <row r="28" spans="1:8" ht="19.2" customHeight="1" x14ac:dyDescent="0.25">
      <c r="A28" s="221"/>
      <c r="B28" s="468" t="s">
        <v>227</v>
      </c>
      <c r="C28" s="469"/>
      <c r="D28" s="470"/>
      <c r="E28" s="225" t="str">
        <f>E20</f>
        <v>Prime Cost</v>
      </c>
      <c r="F28" s="58">
        <v>1</v>
      </c>
      <c r="G28" s="139">
        <v>200000</v>
      </c>
      <c r="H28" s="288">
        <f>G28*F28</f>
        <v>200000</v>
      </c>
    </row>
    <row r="29" spans="1:8" ht="26.4" customHeight="1" x14ac:dyDescent="0.25">
      <c r="A29" s="221"/>
      <c r="B29" s="468" t="s">
        <v>245</v>
      </c>
      <c r="C29" s="469"/>
      <c r="D29" s="470"/>
      <c r="E29" s="316" t="s">
        <v>14</v>
      </c>
      <c r="F29" s="30">
        <f>G28</f>
        <v>200000</v>
      </c>
      <c r="G29" s="139"/>
      <c r="H29" s="288">
        <f>G29%*F29</f>
        <v>0</v>
      </c>
    </row>
    <row r="30" spans="1:8" ht="12" customHeight="1" x14ac:dyDescent="0.3">
      <c r="A30" s="221"/>
      <c r="B30" s="183"/>
      <c r="C30" s="186"/>
      <c r="D30" s="187"/>
      <c r="E30" s="219"/>
      <c r="F30" s="58"/>
      <c r="G30" s="139"/>
      <c r="H30" s="288"/>
    </row>
    <row r="31" spans="1:8" ht="12" customHeight="1" x14ac:dyDescent="0.25">
      <c r="A31" s="69" t="s">
        <v>221</v>
      </c>
      <c r="B31" s="477" t="s">
        <v>127</v>
      </c>
      <c r="C31" s="478"/>
      <c r="D31" s="479"/>
      <c r="E31" s="11"/>
      <c r="F31" s="30"/>
      <c r="G31" s="139"/>
      <c r="H31" s="288"/>
    </row>
    <row r="32" spans="1:8" ht="12" customHeight="1" x14ac:dyDescent="0.25">
      <c r="A32" s="69"/>
      <c r="B32" s="468" t="s">
        <v>228</v>
      </c>
      <c r="C32" s="469"/>
      <c r="D32" s="470"/>
      <c r="E32" s="223" t="str">
        <f>E28</f>
        <v>Prime Cost</v>
      </c>
      <c r="F32" s="30">
        <v>1</v>
      </c>
      <c r="G32" s="139">
        <v>200000</v>
      </c>
      <c r="H32" s="288">
        <f>G32*F32</f>
        <v>200000</v>
      </c>
    </row>
    <row r="33" spans="1:8" ht="27.6" customHeight="1" x14ac:dyDescent="0.25">
      <c r="A33" s="69"/>
      <c r="B33" s="468" t="s">
        <v>245</v>
      </c>
      <c r="C33" s="469"/>
      <c r="D33" s="470"/>
      <c r="E33" s="316" t="s">
        <v>14</v>
      </c>
      <c r="F33" s="30">
        <f>G32</f>
        <v>200000</v>
      </c>
      <c r="G33" s="139"/>
      <c r="H33" s="288">
        <f>G33%*F33</f>
        <v>0</v>
      </c>
    </row>
    <row r="34" spans="1:8" ht="12" customHeight="1" x14ac:dyDescent="0.25">
      <c r="A34" s="69"/>
      <c r="B34" s="191"/>
      <c r="C34" s="192"/>
      <c r="D34" s="193"/>
      <c r="E34" s="223"/>
      <c r="F34" s="30"/>
      <c r="G34" s="139"/>
      <c r="H34" s="288"/>
    </row>
    <row r="35" spans="1:8" ht="12" customHeight="1" x14ac:dyDescent="0.25">
      <c r="A35" s="69" t="s">
        <v>222</v>
      </c>
      <c r="B35" s="480" t="s">
        <v>115</v>
      </c>
      <c r="C35" s="481"/>
      <c r="D35" s="482"/>
      <c r="E35" s="11"/>
      <c r="F35" s="30"/>
      <c r="G35" s="139"/>
      <c r="H35" s="288"/>
    </row>
    <row r="36" spans="1:8" ht="31.8" customHeight="1" x14ac:dyDescent="0.25">
      <c r="A36" s="69"/>
      <c r="B36" s="468" t="s">
        <v>229</v>
      </c>
      <c r="C36" s="469"/>
      <c r="D36" s="470"/>
      <c r="E36" s="223" t="str">
        <f>E32</f>
        <v>Prime Cost</v>
      </c>
      <c r="F36" s="30">
        <v>1</v>
      </c>
      <c r="G36" s="139">
        <v>200000</v>
      </c>
      <c r="H36" s="288">
        <f>G36*F36</f>
        <v>200000</v>
      </c>
    </row>
    <row r="37" spans="1:8" ht="29.4" customHeight="1" x14ac:dyDescent="0.25">
      <c r="A37" s="69"/>
      <c r="B37" s="468" t="s">
        <v>245</v>
      </c>
      <c r="C37" s="469"/>
      <c r="D37" s="470"/>
      <c r="E37" s="316" t="s">
        <v>14</v>
      </c>
      <c r="F37" s="30">
        <f>G36</f>
        <v>200000</v>
      </c>
      <c r="G37" s="139"/>
      <c r="H37" s="288">
        <f>G37%*F37</f>
        <v>0</v>
      </c>
    </row>
    <row r="38" spans="1:8" ht="12" customHeight="1" x14ac:dyDescent="0.25">
      <c r="A38" s="69"/>
      <c r="B38" s="188"/>
      <c r="C38" s="189"/>
      <c r="D38" s="190"/>
      <c r="E38" s="223"/>
      <c r="F38" s="30"/>
      <c r="G38" s="139"/>
      <c r="H38" s="288"/>
    </row>
    <row r="39" spans="1:8" ht="24.6" customHeight="1" x14ac:dyDescent="0.25">
      <c r="A39" s="221" t="s">
        <v>223</v>
      </c>
      <c r="B39" s="471" t="s">
        <v>230</v>
      </c>
      <c r="C39" s="472"/>
      <c r="D39" s="473"/>
      <c r="E39" s="11"/>
      <c r="F39" s="30"/>
      <c r="G39" s="139"/>
      <c r="H39" s="288"/>
    </row>
    <row r="40" spans="1:8" ht="29.4" customHeight="1" x14ac:dyDescent="0.25">
      <c r="A40" s="69"/>
      <c r="B40" s="468" t="s">
        <v>231</v>
      </c>
      <c r="C40" s="469"/>
      <c r="D40" s="470"/>
      <c r="E40" s="223" t="str">
        <f>E36</f>
        <v>Prime Cost</v>
      </c>
      <c r="F40" s="30">
        <v>1</v>
      </c>
      <c r="G40" s="139">
        <v>100000</v>
      </c>
      <c r="H40" s="288">
        <f>G40*F40</f>
        <v>100000</v>
      </c>
    </row>
    <row r="41" spans="1:8" ht="30.6" customHeight="1" x14ac:dyDescent="0.25">
      <c r="A41" s="69"/>
      <c r="B41" s="468" t="s">
        <v>245</v>
      </c>
      <c r="C41" s="469"/>
      <c r="D41" s="470"/>
      <c r="E41" s="316" t="s">
        <v>14</v>
      </c>
      <c r="F41" s="30">
        <f>G40</f>
        <v>100000</v>
      </c>
      <c r="G41" s="139"/>
      <c r="H41" s="288">
        <f>G41%*F41</f>
        <v>0</v>
      </c>
    </row>
    <row r="42" spans="1:8" ht="12" customHeight="1" x14ac:dyDescent="0.25">
      <c r="A42" s="221" t="s">
        <v>224</v>
      </c>
      <c r="B42" s="433" t="s">
        <v>232</v>
      </c>
      <c r="C42" s="434"/>
      <c r="D42" s="435"/>
      <c r="E42" s="11"/>
      <c r="F42" s="30"/>
      <c r="G42" s="139"/>
      <c r="H42" s="288"/>
    </row>
    <row r="43" spans="1:8" ht="18" customHeight="1" x14ac:dyDescent="0.25">
      <c r="A43" s="221"/>
      <c r="B43" s="468" t="s">
        <v>233</v>
      </c>
      <c r="C43" s="469"/>
      <c r="D43" s="470"/>
      <c r="E43" s="223" t="str">
        <f>E40</f>
        <v>Prime Cost</v>
      </c>
      <c r="F43" s="30">
        <v>1</v>
      </c>
      <c r="G43" s="139">
        <v>100000</v>
      </c>
      <c r="H43" s="288">
        <f>G43*F43</f>
        <v>100000</v>
      </c>
    </row>
    <row r="44" spans="1:8" ht="29.4" customHeight="1" x14ac:dyDescent="0.25">
      <c r="A44" s="43"/>
      <c r="B44" s="468" t="s">
        <v>245</v>
      </c>
      <c r="C44" s="469"/>
      <c r="D44" s="470"/>
      <c r="E44" s="316" t="s">
        <v>14</v>
      </c>
      <c r="F44" s="30">
        <f>G43</f>
        <v>100000</v>
      </c>
      <c r="G44" s="139"/>
      <c r="H44" s="288">
        <f>G44%*F44</f>
        <v>0</v>
      </c>
    </row>
    <row r="45" spans="1:8" ht="12" customHeight="1" x14ac:dyDescent="0.25">
      <c r="A45" s="221"/>
      <c r="B45" s="150"/>
      <c r="C45" s="147"/>
      <c r="D45" s="148"/>
      <c r="E45" s="223"/>
      <c r="F45" s="123"/>
      <c r="G45" s="133"/>
      <c r="H45" s="288">
        <f t="shared" si="0"/>
        <v>0</v>
      </c>
    </row>
    <row r="46" spans="1:8" ht="12" customHeight="1" x14ac:dyDescent="0.25">
      <c r="A46" s="221"/>
      <c r="B46" s="150"/>
      <c r="C46" s="147"/>
      <c r="D46" s="148"/>
      <c r="E46" s="256"/>
      <c r="F46" s="123"/>
      <c r="G46" s="133"/>
      <c r="H46" s="288"/>
    </row>
    <row r="47" spans="1:8" ht="12" customHeight="1" x14ac:dyDescent="0.25">
      <c r="A47" s="221"/>
      <c r="B47" s="150"/>
      <c r="C47" s="147"/>
      <c r="D47" s="148"/>
      <c r="E47" s="223"/>
      <c r="F47" s="123"/>
      <c r="G47" s="133"/>
      <c r="H47" s="288"/>
    </row>
    <row r="48" spans="1:8" ht="12" customHeight="1" x14ac:dyDescent="0.3">
      <c r="A48" s="69"/>
      <c r="B48" s="433" t="s">
        <v>129</v>
      </c>
      <c r="C48" s="434"/>
      <c r="D48" s="435"/>
      <c r="E48" s="219"/>
      <c r="F48" s="58"/>
      <c r="G48" s="139"/>
      <c r="H48" s="288">
        <f t="shared" si="0"/>
        <v>0</v>
      </c>
    </row>
    <row r="49" spans="1:8" ht="12" customHeight="1" x14ac:dyDescent="0.25">
      <c r="A49" s="220"/>
      <c r="B49" s="228" t="s">
        <v>56</v>
      </c>
      <c r="C49" s="229" t="s">
        <v>130</v>
      </c>
      <c r="D49" s="42"/>
      <c r="E49" s="223"/>
      <c r="F49" s="30"/>
      <c r="G49" s="139"/>
      <c r="H49" s="288">
        <f>IF(AND(NOT(ISBLANK($E49)),NOT(ISNUMBER($F49))),"Rate only",$F49*G49)</f>
        <v>0</v>
      </c>
    </row>
    <row r="50" spans="1:8" ht="12" customHeight="1" x14ac:dyDescent="0.25">
      <c r="A50" s="221"/>
      <c r="B50" s="230" t="s">
        <v>62</v>
      </c>
      <c r="C50" s="229" t="s">
        <v>185</v>
      </c>
      <c r="D50" s="42"/>
      <c r="E50" s="179" t="s">
        <v>177</v>
      </c>
      <c r="F50" s="30">
        <v>30</v>
      </c>
      <c r="G50" s="139"/>
      <c r="H50" s="288">
        <f>G50*F50</f>
        <v>0</v>
      </c>
    </row>
    <row r="51" spans="1:8" ht="12" customHeight="1" x14ac:dyDescent="0.25">
      <c r="A51" s="221"/>
      <c r="B51" s="230" t="s">
        <v>63</v>
      </c>
      <c r="C51" s="229" t="s">
        <v>131</v>
      </c>
      <c r="D51" s="148"/>
      <c r="E51" s="223" t="str">
        <f>E50</f>
        <v>Person-Month</v>
      </c>
      <c r="F51" s="30">
        <v>30</v>
      </c>
      <c r="G51" s="139"/>
      <c r="H51" s="288">
        <f>G51*F51</f>
        <v>0</v>
      </c>
    </row>
    <row r="52" spans="1:8" ht="12" customHeight="1" x14ac:dyDescent="0.3">
      <c r="A52" s="69"/>
      <c r="B52" s="69"/>
      <c r="C52" s="147"/>
      <c r="D52" s="148"/>
      <c r="E52" s="224"/>
      <c r="F52" s="30"/>
      <c r="G52" s="140"/>
      <c r="H52" s="288">
        <f t="shared" ref="H52:H72" si="2">IF(AND(NOT(ISBLANK($E52)),NOT(ISNUMBER($F52))),"Rate only",$F52*G52)</f>
        <v>0</v>
      </c>
    </row>
    <row r="53" spans="1:8" ht="12" customHeight="1" x14ac:dyDescent="0.3">
      <c r="A53" s="221" t="s">
        <v>235</v>
      </c>
      <c r="B53" s="465" t="s">
        <v>132</v>
      </c>
      <c r="C53" s="466"/>
      <c r="D53" s="467"/>
      <c r="E53" s="219"/>
      <c r="F53" s="58"/>
      <c r="G53" s="139"/>
      <c r="H53" s="288">
        <f t="shared" si="2"/>
        <v>0</v>
      </c>
    </row>
    <row r="54" spans="1:8" ht="12" customHeight="1" x14ac:dyDescent="0.25">
      <c r="A54" s="69"/>
      <c r="B54" s="231" t="s">
        <v>56</v>
      </c>
      <c r="C54" s="322" t="s">
        <v>133</v>
      </c>
      <c r="D54" s="323"/>
      <c r="E54" s="179" t="s">
        <v>179</v>
      </c>
      <c r="F54" s="30">
        <v>1</v>
      </c>
      <c r="G54" s="140">
        <v>30000</v>
      </c>
      <c r="H54" s="288">
        <f t="shared" si="2"/>
        <v>30000</v>
      </c>
    </row>
    <row r="55" spans="1:8" ht="12" customHeight="1" x14ac:dyDescent="0.25">
      <c r="A55" s="69"/>
      <c r="B55" s="231" t="s">
        <v>57</v>
      </c>
      <c r="C55" s="322" t="s">
        <v>246</v>
      </c>
      <c r="D55" s="323"/>
      <c r="E55" s="316" t="s">
        <v>179</v>
      </c>
      <c r="F55" s="30">
        <v>1</v>
      </c>
      <c r="G55" s="140">
        <v>30000</v>
      </c>
      <c r="H55" s="288">
        <f t="shared" si="2"/>
        <v>30000</v>
      </c>
    </row>
    <row r="56" spans="1:8" ht="12" customHeight="1" x14ac:dyDescent="0.25">
      <c r="A56" s="69"/>
      <c r="B56" s="231" t="s">
        <v>58</v>
      </c>
      <c r="C56" s="322" t="s">
        <v>234</v>
      </c>
      <c r="D56" s="148"/>
      <c r="E56" s="316" t="s">
        <v>179</v>
      </c>
      <c r="F56" s="30">
        <v>1</v>
      </c>
      <c r="G56" s="139">
        <v>30000</v>
      </c>
      <c r="H56" s="288">
        <f t="shared" si="2"/>
        <v>30000</v>
      </c>
    </row>
    <row r="57" spans="1:8" ht="12" customHeight="1" x14ac:dyDescent="0.25">
      <c r="A57" s="221" t="s">
        <v>236</v>
      </c>
      <c r="B57" s="465" t="s">
        <v>134</v>
      </c>
      <c r="C57" s="466"/>
      <c r="D57" s="467"/>
      <c r="E57" s="223"/>
      <c r="F57" s="123"/>
      <c r="G57" s="133"/>
      <c r="H57" s="288">
        <f t="shared" si="2"/>
        <v>0</v>
      </c>
    </row>
    <row r="58" spans="1:8" ht="12" customHeight="1" x14ac:dyDescent="0.25">
      <c r="A58" s="69"/>
      <c r="B58" s="231" t="s">
        <v>56</v>
      </c>
      <c r="C58" s="483" t="s">
        <v>136</v>
      </c>
      <c r="D58" s="484"/>
      <c r="E58" s="223"/>
      <c r="F58" s="30"/>
      <c r="G58" s="139"/>
      <c r="H58" s="288">
        <f t="shared" si="2"/>
        <v>0</v>
      </c>
    </row>
    <row r="59" spans="1:8" ht="12" customHeight="1" x14ac:dyDescent="0.3">
      <c r="A59" s="69"/>
      <c r="B59" s="232" t="s">
        <v>62</v>
      </c>
      <c r="C59" s="483" t="s">
        <v>137</v>
      </c>
      <c r="D59" s="484"/>
      <c r="E59" s="224" t="s">
        <v>178</v>
      </c>
      <c r="F59" s="30">
        <v>20</v>
      </c>
      <c r="G59" s="139"/>
      <c r="H59" s="288">
        <f t="shared" si="2"/>
        <v>0</v>
      </c>
    </row>
    <row r="60" spans="1:8" ht="12" customHeight="1" x14ac:dyDescent="0.25">
      <c r="A60" s="69"/>
      <c r="B60" s="232" t="s">
        <v>63</v>
      </c>
      <c r="C60" s="483" t="s">
        <v>138</v>
      </c>
      <c r="D60" s="484"/>
      <c r="E60" s="223" t="str">
        <f>E59</f>
        <v>Hr</v>
      </c>
      <c r="F60" s="30">
        <v>20</v>
      </c>
      <c r="G60" s="139"/>
      <c r="H60" s="288">
        <f t="shared" si="2"/>
        <v>0</v>
      </c>
    </row>
    <row r="61" spans="1:8" ht="12" customHeight="1" x14ac:dyDescent="0.25">
      <c r="A61" s="69"/>
      <c r="B61" s="232" t="s">
        <v>64</v>
      </c>
      <c r="C61" s="483" t="s">
        <v>139</v>
      </c>
      <c r="D61" s="484"/>
      <c r="E61" s="223" t="str">
        <f>E59</f>
        <v>Hr</v>
      </c>
      <c r="F61" s="30">
        <v>0</v>
      </c>
      <c r="G61" s="139"/>
      <c r="H61" s="288">
        <f t="shared" si="2"/>
        <v>0</v>
      </c>
    </row>
    <row r="62" spans="1:8" ht="12" customHeight="1" x14ac:dyDescent="0.25">
      <c r="A62" s="69"/>
      <c r="B62" s="232" t="s">
        <v>140</v>
      </c>
      <c r="C62" s="483" t="s">
        <v>141</v>
      </c>
      <c r="D62" s="484"/>
      <c r="E62" s="223" t="str">
        <f>E59</f>
        <v>Hr</v>
      </c>
      <c r="F62" s="30">
        <v>0</v>
      </c>
      <c r="G62" s="139"/>
      <c r="H62" s="288">
        <f t="shared" si="2"/>
        <v>0</v>
      </c>
    </row>
    <row r="63" spans="1:8" ht="12" customHeight="1" x14ac:dyDescent="0.25">
      <c r="A63" s="69"/>
      <c r="B63" s="228" t="s">
        <v>57</v>
      </c>
      <c r="C63" s="229" t="s">
        <v>142</v>
      </c>
      <c r="D63" s="148"/>
      <c r="E63" s="179" t="s">
        <v>179</v>
      </c>
      <c r="F63" s="30">
        <v>1</v>
      </c>
      <c r="G63" s="139">
        <v>50000</v>
      </c>
      <c r="H63" s="288">
        <f t="shared" si="2"/>
        <v>50000</v>
      </c>
    </row>
    <row r="64" spans="1:8" ht="12" customHeight="1" x14ac:dyDescent="0.25">
      <c r="A64" s="69"/>
      <c r="B64" s="228" t="s">
        <v>58</v>
      </c>
      <c r="C64" s="61" t="s">
        <v>180</v>
      </c>
      <c r="D64" s="148"/>
      <c r="E64" s="226" t="s">
        <v>14</v>
      </c>
      <c r="F64" s="216">
        <f>G63</f>
        <v>50000</v>
      </c>
      <c r="G64" s="140"/>
      <c r="H64" s="315">
        <f>G64*F64%</f>
        <v>0</v>
      </c>
    </row>
    <row r="65" spans="1:8" ht="12" customHeight="1" x14ac:dyDescent="0.3">
      <c r="A65" s="221"/>
      <c r="B65" s="150"/>
      <c r="C65" s="147"/>
      <c r="D65" s="148"/>
      <c r="E65" s="219"/>
      <c r="F65" s="58"/>
      <c r="G65" s="133"/>
      <c r="H65" s="288">
        <f t="shared" si="2"/>
        <v>0</v>
      </c>
    </row>
    <row r="66" spans="1:8" ht="12" customHeight="1" x14ac:dyDescent="0.25">
      <c r="A66" s="69" t="s">
        <v>237</v>
      </c>
      <c r="B66" s="69" t="s">
        <v>135</v>
      </c>
      <c r="C66" s="233"/>
      <c r="D66" s="148"/>
      <c r="E66" s="223"/>
      <c r="F66" s="30"/>
      <c r="G66" s="139"/>
      <c r="H66" s="288">
        <f t="shared" si="2"/>
        <v>0</v>
      </c>
    </row>
    <row r="67" spans="1:8" s="321" customFormat="1" ht="12" customHeight="1" x14ac:dyDescent="0.25">
      <c r="A67" s="325"/>
      <c r="B67" s="326" t="s">
        <v>56</v>
      </c>
      <c r="C67" s="327" t="s">
        <v>143</v>
      </c>
      <c r="D67" s="328"/>
      <c r="E67" s="329" t="s">
        <v>16</v>
      </c>
      <c r="F67" s="330">
        <v>1</v>
      </c>
      <c r="G67" s="331"/>
      <c r="H67" s="332">
        <f t="shared" si="2"/>
        <v>0</v>
      </c>
    </row>
    <row r="68" spans="1:8" ht="12" customHeight="1" x14ac:dyDescent="0.25">
      <c r="A68" s="221"/>
      <c r="B68" s="194"/>
      <c r="C68" s="64" t="s">
        <v>144</v>
      </c>
      <c r="D68" s="81"/>
      <c r="E68" s="223"/>
      <c r="F68" s="30"/>
      <c r="G68" s="139"/>
      <c r="H68" s="288">
        <f t="shared" si="2"/>
        <v>0</v>
      </c>
    </row>
    <row r="69" spans="1:8" ht="12" customHeight="1" x14ac:dyDescent="0.25">
      <c r="A69" s="69"/>
      <c r="B69" s="77" t="s">
        <v>57</v>
      </c>
      <c r="C69" s="483" t="s">
        <v>145</v>
      </c>
      <c r="D69" s="484"/>
      <c r="E69" s="179" t="s">
        <v>179</v>
      </c>
      <c r="F69" s="30">
        <v>1</v>
      </c>
      <c r="G69" s="139">
        <v>100000</v>
      </c>
      <c r="H69" s="288">
        <f t="shared" si="2"/>
        <v>100000</v>
      </c>
    </row>
    <row r="70" spans="1:8" ht="12" customHeight="1" x14ac:dyDescent="0.25">
      <c r="A70" s="69"/>
      <c r="B70" s="77" t="s">
        <v>147</v>
      </c>
      <c r="C70" s="483" t="s">
        <v>146</v>
      </c>
      <c r="D70" s="484"/>
      <c r="E70" s="179" t="s">
        <v>179</v>
      </c>
      <c r="F70" s="30">
        <v>1</v>
      </c>
      <c r="G70" s="139">
        <v>30000</v>
      </c>
      <c r="H70" s="288">
        <f t="shared" si="2"/>
        <v>30000</v>
      </c>
    </row>
    <row r="71" spans="1:8" ht="12" customHeight="1" x14ac:dyDescent="0.25">
      <c r="A71" s="69"/>
      <c r="B71" s="77" t="s">
        <v>59</v>
      </c>
      <c r="C71" s="229" t="s">
        <v>182</v>
      </c>
      <c r="D71" s="144"/>
      <c r="E71" s="179" t="s">
        <v>14</v>
      </c>
      <c r="F71" s="216">
        <f>G69+G70</f>
        <v>130000</v>
      </c>
      <c r="H71" s="289">
        <f>G71*F71%</f>
        <v>0</v>
      </c>
    </row>
    <row r="72" spans="1:8" ht="12" customHeight="1" x14ac:dyDescent="0.3">
      <c r="A72" s="69"/>
      <c r="B72" s="79"/>
      <c r="C72" s="143"/>
      <c r="D72" s="144"/>
      <c r="E72" s="219"/>
      <c r="F72" s="58"/>
      <c r="G72" s="139"/>
      <c r="H72" s="288">
        <f t="shared" si="2"/>
        <v>0</v>
      </c>
    </row>
    <row r="73" spans="1:8" ht="12" customHeight="1" x14ac:dyDescent="0.25">
      <c r="A73" s="69" t="s">
        <v>238</v>
      </c>
      <c r="B73" s="465" t="s">
        <v>148</v>
      </c>
      <c r="C73" s="466"/>
      <c r="D73" s="467"/>
      <c r="E73" s="227"/>
      <c r="F73" s="123"/>
      <c r="G73" s="137"/>
      <c r="H73" s="288">
        <f t="shared" si="0"/>
        <v>0</v>
      </c>
    </row>
    <row r="74" spans="1:8" ht="12" customHeight="1" x14ac:dyDescent="0.25">
      <c r="A74" s="222"/>
      <c r="B74" s="77" t="s">
        <v>149</v>
      </c>
      <c r="C74" s="483" t="s">
        <v>150</v>
      </c>
      <c r="D74" s="484"/>
      <c r="E74" s="225" t="s">
        <v>16</v>
      </c>
      <c r="F74" s="58">
        <v>1</v>
      </c>
      <c r="G74" s="135"/>
      <c r="H74" s="288">
        <f t="shared" si="0"/>
        <v>0</v>
      </c>
    </row>
    <row r="75" spans="1:8" ht="12" customHeight="1" x14ac:dyDescent="0.25">
      <c r="A75" s="221"/>
      <c r="B75" s="62" t="s">
        <v>57</v>
      </c>
      <c r="C75" s="485" t="s">
        <v>151</v>
      </c>
      <c r="D75" s="486"/>
      <c r="E75" s="179" t="s">
        <v>16</v>
      </c>
      <c r="F75" s="30">
        <v>1</v>
      </c>
      <c r="G75" s="139"/>
      <c r="H75" s="288">
        <f t="shared" si="0"/>
        <v>0</v>
      </c>
    </row>
    <row r="76" spans="1:8" ht="12" customHeight="1" x14ac:dyDescent="0.25">
      <c r="A76" s="69"/>
      <c r="B76" s="79"/>
      <c r="C76" s="64" t="s">
        <v>152</v>
      </c>
      <c r="D76" s="81"/>
      <c r="E76" s="223"/>
      <c r="F76" s="30"/>
      <c r="G76" s="139"/>
      <c r="H76" s="288">
        <f t="shared" si="0"/>
        <v>0</v>
      </c>
    </row>
    <row r="77" spans="1:8" ht="12" customHeight="1" x14ac:dyDescent="0.25">
      <c r="A77" s="69"/>
      <c r="B77" s="79"/>
      <c r="C77" s="229"/>
      <c r="D77" s="144"/>
      <c r="E77" s="223"/>
      <c r="F77" s="30"/>
      <c r="G77" s="139"/>
      <c r="H77" s="288">
        <f t="shared" si="0"/>
        <v>0</v>
      </c>
    </row>
    <row r="78" spans="1:8" ht="12" customHeight="1" x14ac:dyDescent="0.25">
      <c r="A78" s="69" t="s">
        <v>239</v>
      </c>
      <c r="B78" s="465" t="s">
        <v>153</v>
      </c>
      <c r="C78" s="466"/>
      <c r="D78" s="467"/>
      <c r="E78" s="223"/>
      <c r="F78" s="30"/>
      <c r="G78" s="139"/>
      <c r="H78" s="288">
        <f t="shared" si="0"/>
        <v>0</v>
      </c>
    </row>
    <row r="79" spans="1:8" ht="12" customHeight="1" x14ac:dyDescent="0.25">
      <c r="A79" s="69"/>
      <c r="B79" s="62" t="s">
        <v>56</v>
      </c>
      <c r="C79" s="229" t="s">
        <v>154</v>
      </c>
      <c r="D79" s="148"/>
      <c r="E79" s="225" t="s">
        <v>176</v>
      </c>
      <c r="F79" s="58">
        <v>1</v>
      </c>
      <c r="G79" s="140">
        <v>300000</v>
      </c>
      <c r="H79" s="288">
        <f t="shared" si="0"/>
        <v>300000</v>
      </c>
    </row>
    <row r="80" spans="1:8" ht="12" customHeight="1" x14ac:dyDescent="0.25">
      <c r="A80" s="78"/>
      <c r="B80" s="77" t="s">
        <v>57</v>
      </c>
      <c r="C80" s="229" t="s">
        <v>181</v>
      </c>
      <c r="D80" s="65"/>
      <c r="E80" s="225" t="s">
        <v>14</v>
      </c>
      <c r="F80" s="255">
        <v>300000</v>
      </c>
      <c r="G80" s="135"/>
      <c r="H80" s="288">
        <f>G80*F80%</f>
        <v>0</v>
      </c>
    </row>
    <row r="81" spans="1:8" ht="12" customHeight="1" x14ac:dyDescent="0.25">
      <c r="A81" s="45"/>
      <c r="B81" s="45"/>
      <c r="C81" s="41"/>
      <c r="D81" s="42"/>
      <c r="E81" s="223"/>
      <c r="F81" s="49"/>
      <c r="G81" s="134"/>
      <c r="H81" s="288">
        <f t="shared" si="0"/>
        <v>0</v>
      </c>
    </row>
    <row r="82" spans="1:8" ht="12" customHeight="1" x14ac:dyDescent="0.25">
      <c r="A82" s="43"/>
      <c r="B82" s="43"/>
      <c r="C82" s="41"/>
      <c r="D82" s="42"/>
      <c r="E82" s="223"/>
      <c r="F82" s="104"/>
      <c r="G82" s="139"/>
      <c r="H82" s="288">
        <f t="shared" si="0"/>
        <v>0</v>
      </c>
    </row>
    <row r="83" spans="1:8" ht="12" customHeight="1" x14ac:dyDescent="0.25">
      <c r="B83" s="103"/>
      <c r="C83" s="15"/>
      <c r="D83" s="107"/>
      <c r="E83" s="223"/>
      <c r="F83" s="30"/>
      <c r="G83" s="234"/>
    </row>
    <row r="84" spans="1:8" ht="12" customHeight="1" x14ac:dyDescent="0.25">
      <c r="A84" s="36"/>
      <c r="B84" s="36"/>
      <c r="C84" s="37"/>
      <c r="D84" s="38"/>
      <c r="E84" s="208"/>
      <c r="F84" s="22"/>
      <c r="G84" s="51"/>
      <c r="H84" s="298"/>
    </row>
    <row r="85" spans="1:8" ht="12" customHeight="1" x14ac:dyDescent="0.25">
      <c r="B85" s="494" t="s">
        <v>262</v>
      </c>
      <c r="C85" s="495"/>
      <c r="D85" s="496"/>
      <c r="F85" s="30"/>
      <c r="H85" s="288">
        <f>SUM(H11:H81)</f>
        <v>1870000</v>
      </c>
    </row>
    <row r="86" spans="1:8" s="71" customFormat="1" ht="12" customHeight="1" x14ac:dyDescent="0.25">
      <c r="A86" s="242"/>
      <c r="B86" s="497"/>
      <c r="C86" s="498"/>
      <c r="D86" s="499"/>
      <c r="E86" s="244"/>
      <c r="F86" s="236"/>
      <c r="G86" s="245"/>
      <c r="H86" s="303"/>
    </row>
    <row r="87" spans="1:8" s="71" customFormat="1" ht="12" customHeight="1" x14ac:dyDescent="0.25">
      <c r="A87" s="175"/>
      <c r="B87" s="147"/>
      <c r="C87" s="147"/>
      <c r="D87" s="147"/>
      <c r="E87" s="186"/>
      <c r="F87" s="176"/>
      <c r="G87" s="237"/>
      <c r="H87" s="304"/>
    </row>
    <row r="88" spans="1:8" s="71" customFormat="1" ht="12" customHeight="1" x14ac:dyDescent="0.25">
      <c r="A88" s="175"/>
      <c r="B88" s="147"/>
      <c r="C88" s="147"/>
      <c r="D88" s="147"/>
      <c r="E88" s="186"/>
      <c r="F88" s="176"/>
      <c r="G88" s="237"/>
      <c r="H88" s="304"/>
    </row>
    <row r="89" spans="1:8" ht="12" customHeight="1" x14ac:dyDescent="0.25">
      <c r="A89" s="41"/>
      <c r="B89" s="41"/>
      <c r="C89" s="41"/>
      <c r="D89" s="41"/>
      <c r="E89" s="238"/>
      <c r="F89" s="101"/>
      <c r="G89" s="163"/>
      <c r="H89" s="305"/>
    </row>
    <row r="90" spans="1:8" ht="12" customHeight="1" x14ac:dyDescent="0.25">
      <c r="A90" s="239" t="str">
        <f>_200head</f>
        <v>SCHEDULE 4:  ADDITIONAL SERVICES</v>
      </c>
      <c r="B90" s="37"/>
      <c r="C90" s="37"/>
      <c r="D90" s="37"/>
      <c r="E90" s="200"/>
      <c r="F90" s="22"/>
      <c r="G90" s="51"/>
      <c r="H90" s="306"/>
    </row>
    <row r="91" spans="1:8" ht="12" customHeight="1" x14ac:dyDescent="0.25">
      <c r="A91" s="240" t="str">
        <f>_220shead&amp;": "&amp;LEFT(_220Lhead,(FIND(" . ",_220Lhead)-1))</f>
        <v>C3.8: CONSTRUCTION MONITORING</v>
      </c>
      <c r="B91" s="41"/>
      <c r="C91" s="41"/>
      <c r="D91" s="41"/>
      <c r="E91" s="202"/>
      <c r="F91" s="30"/>
      <c r="G91" s="163"/>
      <c r="H91" s="307"/>
    </row>
    <row r="92" spans="1:8" ht="12" customHeight="1" x14ac:dyDescent="0.25">
      <c r="A92" s="103"/>
      <c r="B92" s="15"/>
      <c r="C92" s="15"/>
      <c r="D92" s="15"/>
      <c r="E92" s="203"/>
      <c r="F92" s="34"/>
      <c r="G92" s="241"/>
      <c r="H92" s="308"/>
    </row>
    <row r="93" spans="1:8" ht="12" customHeight="1" x14ac:dyDescent="0.25">
      <c r="A93" s="18"/>
      <c r="B93" s="19"/>
      <c r="C93" s="20"/>
      <c r="D93" s="21"/>
      <c r="E93" s="200"/>
      <c r="F93" s="22"/>
      <c r="G93" s="6"/>
      <c r="H93" s="298"/>
    </row>
    <row r="94" spans="1:8" ht="12" customHeight="1" x14ac:dyDescent="0.25">
      <c r="A94" s="23" t="s">
        <v>7</v>
      </c>
      <c r="B94" s="24" t="s">
        <v>8</v>
      </c>
      <c r="C94" s="25"/>
      <c r="D94" s="114"/>
      <c r="E94" s="201" t="s">
        <v>9</v>
      </c>
      <c r="F94" s="27" t="s">
        <v>10</v>
      </c>
      <c r="G94" s="4" t="s">
        <v>11</v>
      </c>
      <c r="H94" s="299" t="s">
        <v>12</v>
      </c>
    </row>
    <row r="95" spans="1:8" ht="12" customHeight="1" x14ac:dyDescent="0.25">
      <c r="A95" s="23" t="s">
        <v>13</v>
      </c>
      <c r="B95" s="121"/>
      <c r="C95" s="122"/>
      <c r="D95" s="28"/>
      <c r="E95" s="201"/>
      <c r="F95" s="27"/>
      <c r="G95" s="5"/>
      <c r="H95" s="300"/>
    </row>
    <row r="96" spans="1:8" ht="12" customHeight="1" x14ac:dyDescent="0.25">
      <c r="A96" s="31"/>
      <c r="B96" s="32"/>
      <c r="C96" s="16"/>
      <c r="D96" s="33"/>
      <c r="E96" s="203"/>
      <c r="F96" s="34"/>
      <c r="G96" s="7"/>
      <c r="H96" s="301"/>
    </row>
    <row r="97" spans="1:14" ht="12" customHeight="1" x14ac:dyDescent="0.25">
      <c r="A97" s="29"/>
      <c r="B97" s="246"/>
      <c r="C97" s="100"/>
      <c r="D97" s="28"/>
      <c r="E97" s="202"/>
      <c r="F97" s="115"/>
      <c r="G97" s="5"/>
      <c r="H97" s="300"/>
    </row>
    <row r="98" spans="1:14" ht="12" customHeight="1" x14ac:dyDescent="0.25">
      <c r="A98" s="72"/>
      <c r="B98" s="69"/>
      <c r="C98" s="147"/>
      <c r="D98" s="148"/>
      <c r="E98" s="202"/>
      <c r="F98" s="83"/>
      <c r="G98" s="133"/>
      <c r="H98" s="290"/>
    </row>
    <row r="99" spans="1:14" ht="12" customHeight="1" x14ac:dyDescent="0.25">
      <c r="A99" s="125"/>
      <c r="B99" s="67" t="s">
        <v>60</v>
      </c>
      <c r="C99" s="147"/>
      <c r="D99" s="148"/>
      <c r="E99" s="202"/>
      <c r="F99" s="83"/>
      <c r="G99" s="133"/>
      <c r="H99" s="290"/>
    </row>
    <row r="100" spans="1:14" ht="12" customHeight="1" x14ac:dyDescent="0.25">
      <c r="A100" s="40"/>
      <c r="B100" s="67" t="s">
        <v>61</v>
      </c>
      <c r="C100" s="147"/>
      <c r="D100" s="148"/>
      <c r="E100" s="202"/>
      <c r="F100" s="83"/>
      <c r="G100" s="133"/>
      <c r="H100" s="290"/>
    </row>
    <row r="101" spans="1:14" ht="12" customHeight="1" x14ac:dyDescent="0.25">
      <c r="A101" s="40"/>
      <c r="B101" s="67"/>
      <c r="C101" s="147"/>
      <c r="D101" s="148"/>
      <c r="E101" s="202"/>
      <c r="F101" s="83"/>
      <c r="G101" s="133"/>
      <c r="H101" s="290"/>
    </row>
    <row r="102" spans="1:14" ht="12" customHeight="1" x14ac:dyDescent="0.25">
      <c r="A102" s="40"/>
      <c r="B102" s="433" t="s">
        <v>161</v>
      </c>
      <c r="C102" s="434"/>
      <c r="D102" s="435"/>
      <c r="E102" s="202"/>
      <c r="F102" s="83"/>
      <c r="G102" s="133"/>
      <c r="H102" s="290"/>
    </row>
    <row r="103" spans="1:14" ht="12" customHeight="1" x14ac:dyDescent="0.25">
      <c r="A103" s="72"/>
      <c r="B103" s="61" t="s">
        <v>155</v>
      </c>
      <c r="C103" s="61"/>
      <c r="D103" s="61"/>
      <c r="E103" s="205" t="s">
        <v>170</v>
      </c>
      <c r="F103" s="212">
        <v>30</v>
      </c>
      <c r="G103" s="285"/>
      <c r="H103" s="290">
        <f>F103*G103</f>
        <v>0</v>
      </c>
      <c r="I103" s="399"/>
      <c r="J103" s="403"/>
      <c r="K103" s="404"/>
      <c r="L103" s="404"/>
      <c r="M103" s="405"/>
      <c r="N103" s="406"/>
    </row>
    <row r="104" spans="1:14" ht="12" customHeight="1" x14ac:dyDescent="0.25">
      <c r="A104" s="72"/>
      <c r="B104" s="61" t="s">
        <v>156</v>
      </c>
      <c r="C104" s="61"/>
      <c r="D104" s="61"/>
      <c r="E104" s="205" t="s">
        <v>170</v>
      </c>
      <c r="F104" s="324">
        <f>F103</f>
        <v>30</v>
      </c>
      <c r="G104" s="286"/>
      <c r="H104" s="290">
        <f t="shared" ref="H104:H108" si="3">F104*G104</f>
        <v>0</v>
      </c>
      <c r="I104" s="400"/>
      <c r="J104" s="464"/>
      <c r="K104" s="464"/>
      <c r="L104" s="464"/>
      <c r="M104" s="464"/>
      <c r="N104" s="464"/>
    </row>
    <row r="105" spans="1:14" ht="12" customHeight="1" x14ac:dyDescent="0.25">
      <c r="A105" s="151"/>
      <c r="B105" s="61" t="s">
        <v>157</v>
      </c>
      <c r="C105" s="61"/>
      <c r="D105" s="61"/>
      <c r="E105" s="205" t="s">
        <v>170</v>
      </c>
      <c r="F105" s="214">
        <f>F103</f>
        <v>30</v>
      </c>
      <c r="G105" s="285"/>
      <c r="H105" s="290">
        <f t="shared" si="3"/>
        <v>0</v>
      </c>
      <c r="I105" s="401"/>
      <c r="J105" s="407"/>
      <c r="K105" s="408"/>
      <c r="L105" s="409"/>
      <c r="M105" s="410"/>
      <c r="N105" s="411"/>
    </row>
    <row r="106" spans="1:14" ht="12" customHeight="1" x14ac:dyDescent="0.25">
      <c r="A106" s="72"/>
      <c r="B106" s="61" t="s">
        <v>158</v>
      </c>
      <c r="C106" s="61"/>
      <c r="D106" s="61"/>
      <c r="E106" s="205" t="s">
        <v>170</v>
      </c>
      <c r="F106" s="212">
        <f>F103</f>
        <v>30</v>
      </c>
      <c r="G106" s="285"/>
      <c r="H106" s="290">
        <f t="shared" si="3"/>
        <v>0</v>
      </c>
      <c r="I106" s="401"/>
      <c r="J106" s="407"/>
      <c r="K106" s="408"/>
      <c r="L106" s="409"/>
      <c r="M106" s="410"/>
      <c r="N106" s="411"/>
    </row>
    <row r="107" spans="1:14" ht="12" customHeight="1" x14ac:dyDescent="0.25">
      <c r="A107" s="72"/>
      <c r="B107" s="61" t="s">
        <v>159</v>
      </c>
      <c r="C107" s="61" t="s">
        <v>183</v>
      </c>
      <c r="D107" s="61">
        <v>2</v>
      </c>
      <c r="E107" s="205" t="s">
        <v>170</v>
      </c>
      <c r="F107" s="213">
        <f>F103</f>
        <v>30</v>
      </c>
      <c r="G107" s="285"/>
      <c r="H107" s="290">
        <f>F107*G107*D107</f>
        <v>0</v>
      </c>
      <c r="I107" s="401"/>
      <c r="J107" s="407"/>
      <c r="K107" s="408"/>
      <c r="L107" s="409"/>
      <c r="M107" s="410"/>
      <c r="N107" s="411"/>
    </row>
    <row r="108" spans="1:14" ht="12" customHeight="1" x14ac:dyDescent="0.25">
      <c r="A108" s="72"/>
      <c r="B108" s="61" t="s">
        <v>160</v>
      </c>
      <c r="C108" s="61"/>
      <c r="D108" s="61"/>
      <c r="E108" s="205" t="s">
        <v>264</v>
      </c>
      <c r="F108" s="213">
        <v>1</v>
      </c>
      <c r="G108" s="139">
        <v>375000</v>
      </c>
      <c r="H108" s="290">
        <f t="shared" si="3"/>
        <v>375000</v>
      </c>
      <c r="I108" s="401"/>
      <c r="J108" s="407"/>
      <c r="K108" s="408"/>
      <c r="L108" s="409"/>
      <c r="M108" s="410"/>
      <c r="N108" s="411"/>
    </row>
    <row r="109" spans="1:14" ht="12" customHeight="1" x14ac:dyDescent="0.25">
      <c r="A109" s="72"/>
      <c r="B109" s="62"/>
      <c r="C109" s="61"/>
      <c r="D109" s="63"/>
      <c r="E109" s="202"/>
      <c r="F109" s="30"/>
      <c r="G109" s="139"/>
      <c r="H109" s="290">
        <f t="shared" ref="H109:H112" si="4">IF(AND(NOT(ISBLANK($E109)),NOT(ISNUMBER($F109))),"Rate only",$F109*G109)</f>
        <v>0</v>
      </c>
      <c r="I109" s="401"/>
      <c r="J109" s="407"/>
      <c r="K109" s="408"/>
      <c r="L109" s="409"/>
      <c r="M109" s="410"/>
      <c r="N109" s="411"/>
    </row>
    <row r="110" spans="1:14" ht="12" customHeight="1" x14ac:dyDescent="0.25">
      <c r="A110" s="72"/>
      <c r="B110" s="69" t="s">
        <v>162</v>
      </c>
      <c r="C110" s="147"/>
      <c r="D110" s="148"/>
      <c r="E110" s="202"/>
      <c r="F110" s="30"/>
      <c r="G110" s="139"/>
      <c r="H110" s="290">
        <f t="shared" si="4"/>
        <v>0</v>
      </c>
      <c r="I110" s="401"/>
      <c r="J110" s="407"/>
      <c r="K110" s="408"/>
      <c r="L110" s="409"/>
      <c r="M110" s="410"/>
      <c r="N110" s="411"/>
    </row>
    <row r="111" spans="1:14" ht="12" customHeight="1" x14ac:dyDescent="0.3">
      <c r="A111" s="72"/>
      <c r="B111" s="62" t="s">
        <v>163</v>
      </c>
      <c r="C111" s="61"/>
      <c r="D111" s="63"/>
      <c r="E111" s="204" t="s">
        <v>178</v>
      </c>
      <c r="F111" s="58">
        <v>1200</v>
      </c>
      <c r="G111" s="140"/>
      <c r="H111" s="290">
        <f t="shared" si="4"/>
        <v>0</v>
      </c>
      <c r="I111" s="402"/>
      <c r="J111" s="412"/>
      <c r="K111" s="413"/>
      <c r="L111" s="413"/>
      <c r="M111" s="414"/>
      <c r="N111" s="414"/>
    </row>
    <row r="112" spans="1:14" ht="12" customHeight="1" x14ac:dyDescent="0.25">
      <c r="A112" s="72"/>
      <c r="B112" s="62" t="s">
        <v>164</v>
      </c>
      <c r="C112" s="61"/>
      <c r="D112" s="63"/>
      <c r="E112" s="205" t="s">
        <v>178</v>
      </c>
      <c r="F112" s="287">
        <f>20*32</f>
        <v>640</v>
      </c>
      <c r="G112" s="139"/>
      <c r="H112" s="290">
        <f t="shared" si="4"/>
        <v>0</v>
      </c>
      <c r="J112" s="41"/>
      <c r="K112" s="41"/>
      <c r="L112" s="41"/>
      <c r="M112" s="41"/>
      <c r="N112" s="41"/>
    </row>
    <row r="113" spans="1:8" ht="12" customHeight="1" x14ac:dyDescent="0.25">
      <c r="A113" s="130"/>
      <c r="B113" s="215" t="s">
        <v>244</v>
      </c>
      <c r="C113" s="61"/>
      <c r="D113" s="148"/>
      <c r="E113" s="149"/>
      <c r="F113" s="148"/>
      <c r="G113" s="139"/>
      <c r="H113" s="290"/>
    </row>
    <row r="114" spans="1:8" ht="12" customHeight="1" x14ac:dyDescent="0.25">
      <c r="A114" s="151"/>
      <c r="B114" s="69"/>
      <c r="C114" s="61"/>
      <c r="D114" s="148"/>
      <c r="E114" s="202"/>
      <c r="F114" s="83"/>
      <c r="G114" s="133"/>
      <c r="H114" s="290"/>
    </row>
    <row r="115" spans="1:8" ht="12" customHeight="1" x14ac:dyDescent="0.25">
      <c r="A115" s="72"/>
      <c r="B115" s="69" t="s">
        <v>165</v>
      </c>
      <c r="C115" s="61"/>
      <c r="D115" s="148"/>
      <c r="E115" s="205"/>
      <c r="F115" s="30"/>
      <c r="G115" s="139"/>
      <c r="H115" s="291"/>
    </row>
    <row r="116" spans="1:8" ht="12" customHeight="1" x14ac:dyDescent="0.25">
      <c r="A116" s="72"/>
      <c r="B116" s="61" t="s">
        <v>155</v>
      </c>
      <c r="C116" s="61"/>
      <c r="D116" s="61"/>
      <c r="E116" s="206" t="s">
        <v>264</v>
      </c>
      <c r="F116" s="60">
        <v>1</v>
      </c>
      <c r="G116" s="139">
        <v>367200</v>
      </c>
      <c r="H116" s="290">
        <f>F116*G116</f>
        <v>367200</v>
      </c>
    </row>
    <row r="117" spans="1:8" ht="12" customHeight="1" x14ac:dyDescent="0.25">
      <c r="A117" s="40"/>
      <c r="B117" s="61" t="s">
        <v>156</v>
      </c>
      <c r="C117" s="61"/>
      <c r="D117" s="61"/>
      <c r="E117" s="206" t="s">
        <v>264</v>
      </c>
      <c r="F117" s="60">
        <v>1</v>
      </c>
      <c r="G117" s="139">
        <v>367200</v>
      </c>
      <c r="H117" s="290">
        <f t="shared" ref="H117:H121" si="5">F117*G117</f>
        <v>367200</v>
      </c>
    </row>
    <row r="118" spans="1:8" ht="12" customHeight="1" x14ac:dyDescent="0.25">
      <c r="A118" s="40"/>
      <c r="B118" s="61" t="s">
        <v>157</v>
      </c>
      <c r="C118" s="61"/>
      <c r="D118" s="61"/>
      <c r="E118" s="206" t="s">
        <v>264</v>
      </c>
      <c r="F118" s="60">
        <v>1</v>
      </c>
      <c r="G118" s="139">
        <v>367200</v>
      </c>
      <c r="H118" s="290">
        <f t="shared" si="5"/>
        <v>367200</v>
      </c>
    </row>
    <row r="119" spans="1:8" ht="12" customHeight="1" x14ac:dyDescent="0.25">
      <c r="A119" s="151"/>
      <c r="B119" s="61" t="s">
        <v>158</v>
      </c>
      <c r="C119" s="61"/>
      <c r="D119" s="61"/>
      <c r="E119" s="206" t="s">
        <v>264</v>
      </c>
      <c r="F119" s="60">
        <v>1</v>
      </c>
      <c r="G119" s="139">
        <v>367200</v>
      </c>
      <c r="H119" s="290">
        <f t="shared" si="5"/>
        <v>367200</v>
      </c>
    </row>
    <row r="120" spans="1:8" ht="12" customHeight="1" x14ac:dyDescent="0.25">
      <c r="A120" s="72"/>
      <c r="B120" s="62" t="s">
        <v>163</v>
      </c>
      <c r="C120" s="61"/>
      <c r="D120" s="63"/>
      <c r="E120" s="206" t="s">
        <v>264</v>
      </c>
      <c r="F120" s="30">
        <v>1</v>
      </c>
      <c r="G120" s="139">
        <v>229500</v>
      </c>
      <c r="H120" s="290">
        <f t="shared" si="5"/>
        <v>229500</v>
      </c>
    </row>
    <row r="121" spans="1:8" ht="12" customHeight="1" x14ac:dyDescent="0.25">
      <c r="A121" s="72"/>
      <c r="B121" s="62" t="s">
        <v>166</v>
      </c>
      <c r="C121" s="61"/>
      <c r="D121" s="63"/>
      <c r="E121" s="206" t="s">
        <v>264</v>
      </c>
      <c r="F121" s="30">
        <v>1</v>
      </c>
      <c r="G121" s="139">
        <v>229500</v>
      </c>
      <c r="H121" s="290">
        <f t="shared" si="5"/>
        <v>229500</v>
      </c>
    </row>
    <row r="122" spans="1:8" ht="12" customHeight="1" x14ac:dyDescent="0.25">
      <c r="A122" s="72"/>
      <c r="B122" s="152"/>
      <c r="C122" s="147"/>
      <c r="D122" s="148"/>
      <c r="E122" s="207"/>
      <c r="F122" s="30"/>
      <c r="G122" s="140"/>
      <c r="H122" s="290"/>
    </row>
    <row r="123" spans="1:8" ht="12" customHeight="1" x14ac:dyDescent="0.3">
      <c r="A123" s="72"/>
      <c r="B123" s="153" t="s">
        <v>167</v>
      </c>
      <c r="C123" s="147"/>
      <c r="D123" s="148"/>
      <c r="E123" s="202"/>
      <c r="F123" s="30"/>
      <c r="G123" s="139"/>
      <c r="H123" s="290"/>
    </row>
    <row r="124" spans="1:8" ht="12" customHeight="1" x14ac:dyDescent="0.25">
      <c r="A124" s="72"/>
      <c r="B124" s="61" t="s">
        <v>155</v>
      </c>
      <c r="C124" s="61"/>
      <c r="D124" s="61"/>
      <c r="E124" s="206" t="s">
        <v>264</v>
      </c>
      <c r="F124" s="58">
        <v>1</v>
      </c>
      <c r="G124" s="2">
        <v>210000</v>
      </c>
      <c r="H124" s="290">
        <f>F124*G124</f>
        <v>210000</v>
      </c>
    </row>
    <row r="125" spans="1:8" ht="12" customHeight="1" x14ac:dyDescent="0.25">
      <c r="A125" s="40"/>
      <c r="B125" s="61" t="s">
        <v>156</v>
      </c>
      <c r="C125" s="61"/>
      <c r="D125" s="61"/>
      <c r="E125" s="206" t="s">
        <v>264</v>
      </c>
      <c r="F125" s="30">
        <v>1</v>
      </c>
      <c r="G125" s="2">
        <v>210000</v>
      </c>
      <c r="H125" s="290">
        <f t="shared" ref="H125:H129" si="6">F125*G125</f>
        <v>210000</v>
      </c>
    </row>
    <row r="126" spans="1:8" ht="12" customHeight="1" x14ac:dyDescent="0.25">
      <c r="A126" s="40"/>
      <c r="B126" s="61" t="s">
        <v>157</v>
      </c>
      <c r="C126" s="61"/>
      <c r="D126" s="61"/>
      <c r="E126" s="206" t="s">
        <v>264</v>
      </c>
      <c r="F126" s="58">
        <v>1</v>
      </c>
      <c r="G126" s="2">
        <v>210000</v>
      </c>
      <c r="H126" s="290">
        <f t="shared" si="6"/>
        <v>210000</v>
      </c>
    </row>
    <row r="127" spans="1:8" ht="12" customHeight="1" x14ac:dyDescent="0.25">
      <c r="A127" s="151"/>
      <c r="B127" s="61" t="s">
        <v>158</v>
      </c>
      <c r="C127" s="61"/>
      <c r="D127" s="61"/>
      <c r="E127" s="206" t="s">
        <v>264</v>
      </c>
      <c r="F127" s="30">
        <v>1</v>
      </c>
      <c r="G127" s="2">
        <v>210000</v>
      </c>
      <c r="H127" s="290">
        <f t="shared" si="6"/>
        <v>210000</v>
      </c>
    </row>
    <row r="128" spans="1:8" ht="12" customHeight="1" x14ac:dyDescent="0.25">
      <c r="A128" s="72"/>
      <c r="B128" s="62" t="s">
        <v>163</v>
      </c>
      <c r="C128" s="61"/>
      <c r="D128" s="63"/>
      <c r="E128" s="206" t="s">
        <v>264</v>
      </c>
      <c r="F128" s="58">
        <v>1</v>
      </c>
      <c r="G128" s="2">
        <v>90000</v>
      </c>
      <c r="H128" s="290">
        <f t="shared" si="6"/>
        <v>90000</v>
      </c>
    </row>
    <row r="129" spans="1:8" ht="12" customHeight="1" x14ac:dyDescent="0.25">
      <c r="A129" s="72"/>
      <c r="B129" s="62" t="s">
        <v>166</v>
      </c>
      <c r="C129" s="61"/>
      <c r="D129" s="63"/>
      <c r="E129" s="206" t="s">
        <v>264</v>
      </c>
      <c r="F129" s="30">
        <v>1</v>
      </c>
      <c r="G129" s="2">
        <v>90000</v>
      </c>
      <c r="H129" s="290">
        <f t="shared" si="6"/>
        <v>90000</v>
      </c>
    </row>
    <row r="130" spans="1:8" ht="12" customHeight="1" x14ac:dyDescent="0.25">
      <c r="A130" s="239"/>
      <c r="B130" s="247"/>
      <c r="C130" s="248"/>
      <c r="D130" s="249"/>
      <c r="E130" s="260"/>
      <c r="F130" s="22"/>
      <c r="G130" s="51"/>
      <c r="H130" s="292"/>
    </row>
    <row r="131" spans="1:8" ht="12" customHeight="1" x14ac:dyDescent="0.25">
      <c r="A131" s="69"/>
      <c r="B131" s="494" t="s">
        <v>262</v>
      </c>
      <c r="C131" s="495"/>
      <c r="D131" s="496"/>
      <c r="E131" s="225"/>
      <c r="F131" s="30"/>
      <c r="G131" s="163"/>
      <c r="H131" s="293">
        <f>SUM(H103:H129)</f>
        <v>3322800</v>
      </c>
    </row>
    <row r="132" spans="1:8" ht="12" customHeight="1" x14ac:dyDescent="0.25">
      <c r="A132" s="69"/>
      <c r="B132" s="494"/>
      <c r="C132" s="495"/>
      <c r="D132" s="496"/>
      <c r="E132" s="225"/>
      <c r="F132" s="30"/>
      <c r="G132" s="163"/>
      <c r="H132" s="294"/>
    </row>
    <row r="133" spans="1:8" ht="12" customHeight="1" x14ac:dyDescent="0.25">
      <c r="A133" s="181"/>
      <c r="B133" s="181"/>
      <c r="C133" s="235"/>
      <c r="D133" s="243"/>
      <c r="E133" s="211"/>
      <c r="F133" s="34"/>
      <c r="G133" s="138"/>
      <c r="H133" s="295"/>
    </row>
    <row r="134" spans="1:8" ht="12" customHeight="1" x14ac:dyDescent="0.25">
      <c r="B134" s="43"/>
      <c r="C134" s="41"/>
      <c r="D134" s="42"/>
      <c r="G134" s="1"/>
    </row>
    <row r="135" spans="1:8" ht="12" customHeight="1" x14ac:dyDescent="0.25">
      <c r="A135" s="71" t="str">
        <f>_200head</f>
        <v>SCHEDULE 4:  ADDITIONAL SERVICES</v>
      </c>
      <c r="B135" s="43"/>
      <c r="C135" s="41"/>
      <c r="D135" s="42"/>
      <c r="H135" s="297"/>
    </row>
    <row r="136" spans="1:8" ht="12" customHeight="1" x14ac:dyDescent="0.25">
      <c r="A136" s="172" t="str">
        <f>_230shead&amp;": "&amp;LEFT(_230Lhead,(FIND(" . ",_230Lhead)-1))</f>
        <v xml:space="preserve">C3.3/C3.8: OCCUPATIONAL HEALTH AND SAFETY ACT, 1993 (ACT NO 85 OF 1993) </v>
      </c>
      <c r="B136" s="43"/>
      <c r="C136" s="41"/>
      <c r="D136" s="42"/>
      <c r="H136" s="297"/>
    </row>
    <row r="137" spans="1:8" ht="12" customHeight="1" x14ac:dyDescent="0.25">
      <c r="A137" s="41"/>
      <c r="B137" s="41"/>
      <c r="C137" s="41"/>
      <c r="D137" s="41"/>
      <c r="G137" s="1"/>
    </row>
    <row r="138" spans="1:8" ht="12" customHeight="1" x14ac:dyDescent="0.25">
      <c r="A138" s="18"/>
      <c r="B138" s="37"/>
      <c r="C138" s="37"/>
      <c r="D138" s="38"/>
      <c r="E138" s="209"/>
      <c r="F138" s="22"/>
      <c r="G138" s="6"/>
      <c r="H138" s="298"/>
    </row>
    <row r="139" spans="1:8" ht="12" customHeight="1" x14ac:dyDescent="0.25">
      <c r="A139" s="23" t="s">
        <v>7</v>
      </c>
      <c r="B139" s="503" t="s">
        <v>8</v>
      </c>
      <c r="C139" s="504"/>
      <c r="D139" s="505"/>
      <c r="E139" s="210" t="s">
        <v>9</v>
      </c>
      <c r="F139" s="27" t="s">
        <v>10</v>
      </c>
      <c r="G139" s="4" t="s">
        <v>11</v>
      </c>
      <c r="H139" s="299" t="s">
        <v>12</v>
      </c>
    </row>
    <row r="140" spans="1:8" ht="12" customHeight="1" x14ac:dyDescent="0.25">
      <c r="A140" s="23" t="s">
        <v>13</v>
      </c>
      <c r="B140" s="71"/>
      <c r="C140" s="147"/>
      <c r="D140" s="148"/>
      <c r="E140" s="210"/>
      <c r="F140" s="27"/>
      <c r="G140" s="5"/>
      <c r="H140" s="300"/>
    </row>
    <row r="141" spans="1:8" ht="12" customHeight="1" x14ac:dyDescent="0.25">
      <c r="A141" s="31"/>
      <c r="B141" s="15"/>
      <c r="C141" s="15"/>
      <c r="D141" s="107"/>
      <c r="E141" s="211"/>
      <c r="F141" s="34"/>
      <c r="G141" s="7"/>
      <c r="H141" s="301"/>
    </row>
    <row r="142" spans="1:8" ht="12" customHeight="1" x14ac:dyDescent="0.25">
      <c r="A142" s="36"/>
      <c r="B142" s="19"/>
      <c r="C142" s="20"/>
      <c r="D142" s="21"/>
      <c r="E142" s="223"/>
      <c r="F142" s="30"/>
      <c r="G142" s="139"/>
      <c r="H142" s="290">
        <f t="shared" ref="H142:H170" si="7">IF(AND(NOT(ISBLANK($E142)),NOT(ISNUMBER($F142))),"Rate only",$F142*G142)</f>
        <v>0</v>
      </c>
    </row>
    <row r="143" spans="1:8" ht="12" customHeight="1" x14ac:dyDescent="0.25">
      <c r="A143" s="43"/>
      <c r="B143" s="43"/>
      <c r="C143" s="41"/>
      <c r="D143" s="42"/>
      <c r="E143" s="223"/>
      <c r="F143" s="30"/>
      <c r="G143" s="139"/>
      <c r="H143" s="290">
        <f t="shared" si="7"/>
        <v>0</v>
      </c>
    </row>
    <row r="144" spans="1:8" ht="12" customHeight="1" x14ac:dyDescent="0.25">
      <c r="A144" s="43"/>
      <c r="B144" s="67" t="s">
        <v>60</v>
      </c>
      <c r="C144" s="41"/>
      <c r="D144" s="42"/>
      <c r="E144" s="223"/>
      <c r="F144" s="83"/>
      <c r="G144" s="133"/>
      <c r="H144" s="290">
        <f t="shared" si="7"/>
        <v>0</v>
      </c>
    </row>
    <row r="145" spans="1:8" ht="12" customHeight="1" x14ac:dyDescent="0.25">
      <c r="A145" s="43"/>
      <c r="B145" s="67" t="s">
        <v>65</v>
      </c>
      <c r="C145" s="41"/>
      <c r="D145" s="42"/>
      <c r="E145" s="223"/>
      <c r="F145" s="30"/>
      <c r="G145" s="139"/>
      <c r="H145" s="290">
        <f t="shared" si="7"/>
        <v>0</v>
      </c>
    </row>
    <row r="146" spans="1:8" ht="12" customHeight="1" x14ac:dyDescent="0.25">
      <c r="A146" s="43"/>
      <c r="B146" s="160" t="s">
        <v>66</v>
      </c>
      <c r="C146" s="75"/>
      <c r="D146" s="65"/>
      <c r="E146" s="223"/>
      <c r="F146" s="83"/>
      <c r="G146" s="133"/>
      <c r="H146" s="290">
        <f t="shared" si="7"/>
        <v>0</v>
      </c>
    </row>
    <row r="147" spans="1:8" ht="12" customHeight="1" x14ac:dyDescent="0.25">
      <c r="A147" s="43"/>
      <c r="B147" s="105"/>
      <c r="C147" s="80"/>
      <c r="D147" s="110"/>
      <c r="F147" s="30"/>
      <c r="G147" s="139"/>
      <c r="H147" s="290"/>
    </row>
    <row r="148" spans="1:8" ht="12" customHeight="1" x14ac:dyDescent="0.25">
      <c r="A148" s="69"/>
      <c r="B148" s="77"/>
      <c r="C148" s="75"/>
      <c r="D148" s="65"/>
      <c r="E148" s="223"/>
      <c r="F148" s="30"/>
      <c r="G148" s="139"/>
      <c r="H148" s="290">
        <f t="shared" si="7"/>
        <v>0</v>
      </c>
    </row>
    <row r="149" spans="1:8" ht="12" customHeight="1" x14ac:dyDescent="0.25">
      <c r="A149" s="250"/>
      <c r="B149" s="62" t="s">
        <v>67</v>
      </c>
      <c r="C149" s="41"/>
      <c r="D149" s="42"/>
      <c r="E149" s="179" t="s">
        <v>179</v>
      </c>
      <c r="F149" s="30">
        <v>1</v>
      </c>
      <c r="G149" s="139">
        <v>300000</v>
      </c>
      <c r="H149" s="290">
        <f t="shared" si="7"/>
        <v>300000</v>
      </c>
    </row>
    <row r="150" spans="1:8" ht="12" customHeight="1" x14ac:dyDescent="0.3">
      <c r="A150" s="69"/>
      <c r="B150" s="62" t="s">
        <v>78</v>
      </c>
      <c r="C150" s="41"/>
      <c r="D150" s="42"/>
      <c r="E150" s="219"/>
      <c r="F150" s="58"/>
      <c r="G150" s="139"/>
      <c r="H150" s="290">
        <f t="shared" si="7"/>
        <v>0</v>
      </c>
    </row>
    <row r="151" spans="1:8" ht="12" customHeight="1" x14ac:dyDescent="0.25">
      <c r="A151" s="69"/>
      <c r="B151" s="62" t="s">
        <v>68</v>
      </c>
      <c r="C151" s="41"/>
      <c r="D151" s="42"/>
      <c r="E151" s="223"/>
      <c r="F151" s="30"/>
      <c r="G151" s="139"/>
      <c r="H151" s="290">
        <f t="shared" si="7"/>
        <v>0</v>
      </c>
    </row>
    <row r="152" spans="1:8" ht="12" customHeight="1" x14ac:dyDescent="0.25">
      <c r="A152" s="43"/>
      <c r="B152" s="62" t="s">
        <v>69</v>
      </c>
      <c r="C152" s="41"/>
      <c r="D152" s="42"/>
      <c r="E152" s="223"/>
      <c r="F152" s="30"/>
      <c r="G152" s="139"/>
      <c r="H152" s="290"/>
    </row>
    <row r="153" spans="1:8" ht="12" customHeight="1" x14ac:dyDescent="0.25">
      <c r="A153" s="43"/>
      <c r="B153" s="62" t="s">
        <v>70</v>
      </c>
      <c r="C153" s="61"/>
      <c r="D153" s="42"/>
      <c r="E153" s="223"/>
      <c r="F153" s="30"/>
      <c r="G153" s="139"/>
      <c r="H153" s="290"/>
    </row>
    <row r="154" spans="1:8" ht="12" customHeight="1" x14ac:dyDescent="0.25">
      <c r="A154" s="43"/>
      <c r="B154" s="62" t="s">
        <v>172</v>
      </c>
      <c r="C154" s="131"/>
      <c r="D154" s="251"/>
      <c r="E154" s="223"/>
      <c r="F154" s="30"/>
      <c r="G154" s="139"/>
      <c r="H154" s="290"/>
    </row>
    <row r="155" spans="1:8" ht="12" customHeight="1" x14ac:dyDescent="0.25">
      <c r="A155" s="43"/>
      <c r="B155" s="62" t="s">
        <v>175</v>
      </c>
      <c r="C155" s="131"/>
      <c r="D155" s="251"/>
      <c r="E155" s="223"/>
      <c r="F155" s="30"/>
      <c r="G155" s="139"/>
      <c r="H155" s="290"/>
    </row>
    <row r="156" spans="1:8" ht="12" customHeight="1" x14ac:dyDescent="0.25">
      <c r="A156" s="43"/>
      <c r="B156" s="62" t="s">
        <v>173</v>
      </c>
      <c r="C156" s="131"/>
      <c r="D156" s="251"/>
      <c r="E156" s="223"/>
      <c r="F156" s="30"/>
      <c r="G156" s="139"/>
      <c r="H156" s="290"/>
    </row>
    <row r="157" spans="1:8" ht="12" customHeight="1" x14ac:dyDescent="0.25">
      <c r="A157" s="43"/>
      <c r="B157" s="62" t="s">
        <v>174</v>
      </c>
      <c r="C157" s="131"/>
      <c r="D157" s="251"/>
      <c r="F157" s="30"/>
      <c r="G157" s="139"/>
      <c r="H157" s="290"/>
    </row>
    <row r="158" spans="1:8" ht="12" customHeight="1" x14ac:dyDescent="0.25">
      <c r="A158" s="43"/>
      <c r="B158" s="62" t="s">
        <v>205</v>
      </c>
      <c r="C158" s="131"/>
      <c r="D158" s="251"/>
      <c r="E158" s="223"/>
      <c r="F158" s="30"/>
      <c r="G158" s="139"/>
      <c r="H158" s="290"/>
    </row>
    <row r="159" spans="1:8" ht="12" customHeight="1" x14ac:dyDescent="0.25">
      <c r="A159" s="43"/>
      <c r="B159" s="62"/>
      <c r="C159" s="131"/>
      <c r="D159" s="251"/>
      <c r="E159" s="223"/>
      <c r="F159" s="30"/>
      <c r="G159" s="139"/>
      <c r="H159" s="290"/>
    </row>
    <row r="160" spans="1:8" ht="12" customHeight="1" x14ac:dyDescent="0.25">
      <c r="A160" s="62"/>
      <c r="B160" s="62" t="s">
        <v>206</v>
      </c>
      <c r="C160" s="131"/>
      <c r="D160" s="42"/>
      <c r="E160" s="179" t="s">
        <v>14</v>
      </c>
      <c r="F160" s="216">
        <f>G149</f>
        <v>300000</v>
      </c>
      <c r="G160" s="139"/>
      <c r="H160" s="290">
        <f>G160*F160%</f>
        <v>0</v>
      </c>
    </row>
    <row r="161" spans="1:8" ht="12" customHeight="1" x14ac:dyDescent="0.25">
      <c r="A161" s="43"/>
      <c r="B161" s="43"/>
      <c r="C161" s="131"/>
      <c r="D161" s="42"/>
      <c r="E161" s="223"/>
      <c r="F161" s="30"/>
      <c r="G161" s="139"/>
      <c r="H161" s="290"/>
    </row>
    <row r="162" spans="1:8" ht="12" customHeight="1" x14ac:dyDescent="0.25">
      <c r="A162" s="43"/>
      <c r="B162" s="43"/>
      <c r="C162" s="131"/>
      <c r="D162" s="42"/>
      <c r="E162" s="223"/>
      <c r="F162" s="30"/>
      <c r="G162" s="139"/>
      <c r="H162" s="290"/>
    </row>
    <row r="163" spans="1:8" ht="12" customHeight="1" x14ac:dyDescent="0.25">
      <c r="A163" s="43"/>
      <c r="B163" s="43"/>
      <c r="C163" s="131"/>
      <c r="D163" s="42"/>
      <c r="E163" s="223"/>
      <c r="F163" s="30"/>
      <c r="G163" s="139"/>
      <c r="H163" s="290"/>
    </row>
    <row r="164" spans="1:8" ht="12" customHeight="1" x14ac:dyDescent="0.25">
      <c r="A164" s="43"/>
      <c r="B164" s="43"/>
      <c r="C164" s="131"/>
      <c r="D164" s="42"/>
      <c r="E164" s="223"/>
      <c r="F164" s="30"/>
      <c r="G164" s="139"/>
      <c r="H164" s="290"/>
    </row>
    <row r="165" spans="1:8" ht="12" customHeight="1" x14ac:dyDescent="0.25">
      <c r="A165" s="43"/>
      <c r="B165" s="43"/>
      <c r="C165" s="131"/>
      <c r="D165" s="42"/>
      <c r="E165" s="223"/>
      <c r="F165" s="30"/>
      <c r="G165" s="139"/>
      <c r="H165" s="290"/>
    </row>
    <row r="166" spans="1:8" ht="12" customHeight="1" x14ac:dyDescent="0.25">
      <c r="A166" s="43"/>
      <c r="B166" s="43"/>
      <c r="C166" s="131"/>
      <c r="D166" s="42"/>
      <c r="E166" s="223"/>
      <c r="F166" s="30"/>
      <c r="G166" s="139"/>
      <c r="H166" s="290"/>
    </row>
    <row r="167" spans="1:8" ht="12" customHeight="1" x14ac:dyDescent="0.25">
      <c r="A167" s="43"/>
      <c r="B167" s="43"/>
      <c r="C167" s="131"/>
      <c r="D167" s="42"/>
      <c r="E167" s="223"/>
      <c r="F167" s="30"/>
      <c r="G167" s="139"/>
      <c r="H167" s="290"/>
    </row>
    <row r="168" spans="1:8" ht="12" customHeight="1" x14ac:dyDescent="0.25">
      <c r="A168" s="43"/>
      <c r="B168" s="43"/>
      <c r="C168" s="131"/>
      <c r="D168" s="42"/>
      <c r="E168" s="223"/>
      <c r="F168" s="30"/>
      <c r="G168" s="139"/>
      <c r="H168" s="290"/>
    </row>
    <row r="169" spans="1:8" ht="12" customHeight="1" x14ac:dyDescent="0.25">
      <c r="A169" s="43"/>
      <c r="B169" s="43"/>
      <c r="C169" s="131"/>
      <c r="D169" s="42"/>
      <c r="E169" s="223"/>
      <c r="F169" s="30"/>
      <c r="G169" s="139"/>
      <c r="H169" s="290"/>
    </row>
    <row r="170" spans="1:8" ht="12" customHeight="1" x14ac:dyDescent="0.25">
      <c r="A170" s="103"/>
      <c r="B170" s="103"/>
      <c r="C170" s="218"/>
      <c r="D170" s="107"/>
      <c r="E170" s="223"/>
      <c r="F170" s="104"/>
      <c r="G170" s="138"/>
      <c r="H170" s="290">
        <f t="shared" si="7"/>
        <v>0</v>
      </c>
    </row>
    <row r="171" spans="1:8" ht="12" customHeight="1" x14ac:dyDescent="0.25">
      <c r="A171" s="35"/>
      <c r="B171" s="36"/>
      <c r="C171" s="217"/>
      <c r="D171" s="38"/>
      <c r="E171" s="208"/>
      <c r="F171" s="99"/>
      <c r="G171" s="9"/>
      <c r="H171" s="298"/>
    </row>
    <row r="172" spans="1:8" s="71" customFormat="1" ht="12" customHeight="1" x14ac:dyDescent="0.25">
      <c r="A172" s="174"/>
      <c r="B172" s="494" t="s">
        <v>262</v>
      </c>
      <c r="C172" s="495"/>
      <c r="D172" s="496"/>
      <c r="E172" s="186"/>
      <c r="F172" s="176"/>
      <c r="G172" s="177"/>
      <c r="H172" s="309">
        <f>SUM(H149:H161)</f>
        <v>300000</v>
      </c>
    </row>
    <row r="173" spans="1:8" ht="12" customHeight="1" x14ac:dyDescent="0.25">
      <c r="A173" s="102"/>
      <c r="B173" s="497"/>
      <c r="C173" s="498"/>
      <c r="D173" s="499"/>
      <c r="E173" s="199"/>
      <c r="F173" s="17"/>
      <c r="G173" s="10"/>
      <c r="H173" s="301"/>
    </row>
    <row r="174" spans="1:8" ht="12" customHeight="1" x14ac:dyDescent="0.25">
      <c r="A174" s="35"/>
      <c r="B174" s="272"/>
      <c r="C174" s="273"/>
      <c r="D174" s="274"/>
      <c r="E174" s="238"/>
      <c r="F174" s="22"/>
      <c r="G174" s="163"/>
      <c r="H174" s="298"/>
    </row>
    <row r="175" spans="1:8" ht="12" customHeight="1" x14ac:dyDescent="0.25">
      <c r="A175" s="40"/>
      <c r="B175" s="257"/>
      <c r="C175" s="258"/>
      <c r="D175" s="259"/>
      <c r="E175" s="238"/>
      <c r="F175" s="30"/>
      <c r="G175" s="163"/>
      <c r="H175" s="300"/>
    </row>
    <row r="176" spans="1:8" ht="12" customHeight="1" x14ac:dyDescent="0.25">
      <c r="A176" s="40"/>
      <c r="B176" s="257"/>
      <c r="C176" s="258"/>
      <c r="D176" s="259"/>
      <c r="E176" s="238"/>
      <c r="F176" s="30"/>
      <c r="G176" s="163"/>
      <c r="H176" s="300"/>
    </row>
    <row r="177" spans="1:8" ht="27.75" customHeight="1" x14ac:dyDescent="0.25">
      <c r="A177" s="40"/>
      <c r="B177" s="487" t="s">
        <v>197</v>
      </c>
      <c r="C177" s="488"/>
      <c r="D177" s="489"/>
      <c r="E177" s="238"/>
      <c r="F177" s="30"/>
      <c r="G177" s="163"/>
      <c r="H177" s="300"/>
    </row>
    <row r="178" spans="1:8" ht="12" customHeight="1" x14ac:dyDescent="0.25">
      <c r="A178" s="40"/>
      <c r="B178" s="257"/>
      <c r="C178" s="258"/>
      <c r="D178" s="259"/>
      <c r="E178" s="238"/>
      <c r="F178" s="30"/>
      <c r="G178" s="163"/>
      <c r="H178" s="300"/>
    </row>
    <row r="179" spans="1:8" ht="12" customHeight="1" x14ac:dyDescent="0.25">
      <c r="A179" s="40"/>
      <c r="B179" s="62" t="s">
        <v>67</v>
      </c>
      <c r="C179" s="41"/>
      <c r="D179" s="42"/>
      <c r="E179" s="197" t="s">
        <v>179</v>
      </c>
      <c r="F179" s="30">
        <v>1</v>
      </c>
      <c r="G179" s="261">
        <v>200000</v>
      </c>
      <c r="H179" s="290">
        <f t="shared" ref="H179" si="8">IF(AND(NOT(ISBLANK($E179)),NOT(ISNUMBER($F179))),"Rate only",$F179*G179)</f>
        <v>200000</v>
      </c>
    </row>
    <row r="180" spans="1:8" ht="12" customHeight="1" x14ac:dyDescent="0.25">
      <c r="A180" s="40"/>
      <c r="B180" s="62" t="s">
        <v>198</v>
      </c>
      <c r="C180" s="41"/>
      <c r="D180" s="42"/>
      <c r="E180" s="238"/>
      <c r="F180" s="30"/>
      <c r="G180" s="163"/>
      <c r="H180" s="300"/>
    </row>
    <row r="181" spans="1:8" ht="12" customHeight="1" x14ac:dyDescent="0.25">
      <c r="A181" s="40"/>
      <c r="B181" s="62" t="s">
        <v>68</v>
      </c>
      <c r="C181" s="41"/>
      <c r="D181" s="42"/>
      <c r="E181" s="238"/>
      <c r="F181" s="30"/>
      <c r="G181" s="163"/>
      <c r="H181" s="300"/>
    </row>
    <row r="182" spans="1:8" ht="12" customHeight="1" x14ac:dyDescent="0.25">
      <c r="A182" s="40"/>
      <c r="B182" s="62" t="s">
        <v>69</v>
      </c>
      <c r="C182" s="41"/>
      <c r="D182" s="42"/>
      <c r="E182" s="238"/>
      <c r="F182" s="30"/>
      <c r="G182" s="163"/>
      <c r="H182" s="300"/>
    </row>
    <row r="183" spans="1:8" ht="12" customHeight="1" x14ac:dyDescent="0.25">
      <c r="A183" s="40"/>
      <c r="B183" s="62" t="s">
        <v>70</v>
      </c>
      <c r="C183" s="61"/>
      <c r="D183" s="42"/>
      <c r="E183" s="238"/>
      <c r="F183" s="30"/>
      <c r="G183" s="163"/>
      <c r="H183" s="300"/>
    </row>
    <row r="184" spans="1:8" ht="12" customHeight="1" x14ac:dyDescent="0.25">
      <c r="A184" s="40"/>
      <c r="B184" s="62" t="s">
        <v>172</v>
      </c>
      <c r="C184" s="131"/>
      <c r="D184" s="251"/>
      <c r="E184" s="238"/>
      <c r="F184" s="30"/>
      <c r="G184" s="163"/>
      <c r="H184" s="300"/>
    </row>
    <row r="185" spans="1:8" ht="12" customHeight="1" x14ac:dyDescent="0.25">
      <c r="A185" s="40"/>
      <c r="B185" s="62" t="s">
        <v>175</v>
      </c>
      <c r="C185" s="131"/>
      <c r="D185" s="251"/>
      <c r="E185" s="238"/>
      <c r="F185" s="30"/>
      <c r="G185" s="163"/>
      <c r="H185" s="300"/>
    </row>
    <row r="186" spans="1:8" ht="12" customHeight="1" x14ac:dyDescent="0.25">
      <c r="A186" s="40"/>
      <c r="B186" s="62" t="s">
        <v>173</v>
      </c>
      <c r="C186" s="131"/>
      <c r="D186" s="251"/>
      <c r="E186" s="238"/>
      <c r="F186" s="30"/>
      <c r="G186" s="163"/>
      <c r="H186" s="300"/>
    </row>
    <row r="187" spans="1:8" ht="12" customHeight="1" x14ac:dyDescent="0.25">
      <c r="A187" s="40"/>
      <c r="B187" s="62" t="s">
        <v>174</v>
      </c>
      <c r="C187" s="131"/>
      <c r="D187" s="251"/>
      <c r="E187" s="238"/>
      <c r="F187" s="30"/>
      <c r="G187" s="163"/>
      <c r="H187" s="300"/>
    </row>
    <row r="188" spans="1:8" ht="12" customHeight="1" x14ac:dyDescent="0.25">
      <c r="A188" s="40"/>
      <c r="B188" s="257"/>
      <c r="C188" s="258"/>
      <c r="D188" s="259"/>
      <c r="E188" s="238"/>
      <c r="F188" s="30"/>
      <c r="G188" s="163"/>
      <c r="H188" s="300"/>
    </row>
    <row r="189" spans="1:8" ht="12" customHeight="1" x14ac:dyDescent="0.25">
      <c r="A189" s="40"/>
      <c r="B189" s="62" t="s">
        <v>203</v>
      </c>
      <c r="C189" s="131"/>
      <c r="D189" s="42"/>
      <c r="E189" s="197" t="s">
        <v>14</v>
      </c>
      <c r="F189" s="216">
        <v>200000</v>
      </c>
      <c r="G189" s="261"/>
      <c r="H189" s="290">
        <f>G189*F189%</f>
        <v>0</v>
      </c>
    </row>
    <row r="190" spans="1:8" ht="12" customHeight="1" x14ac:dyDescent="0.25">
      <c r="A190" s="40"/>
      <c r="B190" s="62"/>
      <c r="C190" s="131"/>
      <c r="D190" s="42"/>
      <c r="E190" s="197"/>
      <c r="F190" s="216"/>
      <c r="G190" s="261"/>
      <c r="H190" s="290"/>
    </row>
    <row r="191" spans="1:8" ht="12" customHeight="1" x14ac:dyDescent="0.25">
      <c r="A191" s="35"/>
      <c r="B191" s="247"/>
      <c r="C191" s="217"/>
      <c r="D191" s="38"/>
      <c r="E191" s="262"/>
      <c r="F191" s="264"/>
      <c r="G191" s="314"/>
      <c r="H191" s="313"/>
    </row>
    <row r="192" spans="1:8" ht="16.5" customHeight="1" x14ac:dyDescent="0.25">
      <c r="A192" s="40"/>
      <c r="B192" s="490" t="s">
        <v>88</v>
      </c>
      <c r="C192" s="488"/>
      <c r="D192" s="489"/>
      <c r="E192" s="238"/>
      <c r="F192" s="30"/>
      <c r="G192" s="168"/>
      <c r="H192" s="307">
        <f>SUM(H179:H189)</f>
        <v>200000</v>
      </c>
    </row>
    <row r="193" spans="1:8" ht="12" customHeight="1" x14ac:dyDescent="0.25">
      <c r="A193" s="102"/>
      <c r="B193" s="491"/>
      <c r="C193" s="492"/>
      <c r="D193" s="493"/>
      <c r="E193" s="199"/>
      <c r="F193" s="34"/>
      <c r="G193" s="234"/>
      <c r="H193" s="308"/>
    </row>
    <row r="194" spans="1:8" ht="12" customHeight="1" x14ac:dyDescent="0.25">
      <c r="A194" s="41"/>
      <c r="B194" s="41"/>
      <c r="C194" s="131"/>
      <c r="D194" s="41"/>
      <c r="G194" s="1"/>
    </row>
    <row r="195" spans="1:8" ht="12" customHeight="1" x14ac:dyDescent="0.25">
      <c r="A195" s="147" t="str">
        <f>_200head</f>
        <v>SCHEDULE 4:  ADDITIONAL SERVICES</v>
      </c>
      <c r="B195" s="41"/>
      <c r="C195" s="131"/>
      <c r="D195" s="41"/>
      <c r="H195" s="297"/>
    </row>
    <row r="196" spans="1:8" ht="12" customHeight="1" x14ac:dyDescent="0.25">
      <c r="A196" s="253" t="str">
        <f>_240shead&amp;": "&amp;LEFT(_240Lhead,(FIND(" . ",_240Lhead)-1))</f>
        <v>C3.9: QUALITY ASSURANCE SYSTEM</v>
      </c>
      <c r="B196" s="41"/>
      <c r="C196" s="131"/>
      <c r="D196" s="41"/>
      <c r="H196" s="297"/>
    </row>
    <row r="197" spans="1:8" ht="12" customHeight="1" x14ac:dyDescent="0.25">
      <c r="A197" s="41"/>
      <c r="B197" s="41"/>
      <c r="C197" s="131"/>
      <c r="D197" s="41"/>
      <c r="G197" s="1"/>
    </row>
    <row r="198" spans="1:8" ht="12" customHeight="1" x14ac:dyDescent="0.25">
      <c r="A198" s="19"/>
      <c r="B198" s="36"/>
      <c r="C198" s="37"/>
      <c r="D198" s="38"/>
      <c r="E198" s="209"/>
      <c r="F198" s="22"/>
      <c r="G198" s="6"/>
      <c r="H198" s="298"/>
    </row>
    <row r="199" spans="1:8" ht="12" customHeight="1" x14ac:dyDescent="0.25">
      <c r="A199" s="121" t="s">
        <v>7</v>
      </c>
      <c r="B199" s="503" t="s">
        <v>8</v>
      </c>
      <c r="C199" s="504"/>
      <c r="D199" s="505"/>
      <c r="E199" s="210" t="s">
        <v>9</v>
      </c>
      <c r="F199" s="27" t="s">
        <v>10</v>
      </c>
      <c r="G199" s="4" t="s">
        <v>11</v>
      </c>
      <c r="H199" s="299" t="s">
        <v>12</v>
      </c>
    </row>
    <row r="200" spans="1:8" ht="12" customHeight="1" x14ac:dyDescent="0.25">
      <c r="A200" s="169" t="s">
        <v>13</v>
      </c>
      <c r="B200" s="181"/>
      <c r="C200" s="235"/>
      <c r="D200" s="243"/>
      <c r="E200" s="252"/>
      <c r="F200" s="170"/>
      <c r="G200" s="7"/>
      <c r="H200" s="301"/>
    </row>
    <row r="201" spans="1:8" ht="12" customHeight="1" x14ac:dyDescent="0.25">
      <c r="A201" s="43"/>
      <c r="B201" s="121"/>
      <c r="C201" s="122"/>
      <c r="D201" s="28"/>
      <c r="E201" s="11"/>
      <c r="F201" s="43"/>
      <c r="G201" s="40"/>
      <c r="H201" s="310"/>
    </row>
    <row r="202" spans="1:8" ht="12" customHeight="1" x14ac:dyDescent="0.25">
      <c r="A202" s="43"/>
      <c r="B202" s="67" t="s">
        <v>60</v>
      </c>
      <c r="C202" s="41"/>
      <c r="D202" s="42"/>
      <c r="E202" s="223"/>
      <c r="F202" s="30"/>
      <c r="G202" s="139"/>
      <c r="H202" s="290">
        <f>IF(AND(NOT(ISBLANK($E202)),NOT(ISNUMBER($F202))),"Rate only",$F202*G202)</f>
        <v>0</v>
      </c>
    </row>
    <row r="203" spans="1:8" ht="12" customHeight="1" x14ac:dyDescent="0.25">
      <c r="A203" s="43"/>
      <c r="B203" s="67" t="s">
        <v>71</v>
      </c>
      <c r="C203" s="41"/>
      <c r="D203" s="42"/>
      <c r="E203" s="223"/>
      <c r="F203" s="30"/>
      <c r="G203" s="139"/>
      <c r="H203" s="290"/>
    </row>
    <row r="204" spans="1:8" ht="12" customHeight="1" x14ac:dyDescent="0.25">
      <c r="A204" s="43"/>
      <c r="B204" s="105"/>
      <c r="C204" s="80"/>
      <c r="D204" s="110"/>
      <c r="E204" s="223"/>
      <c r="F204" s="30"/>
      <c r="G204" s="139"/>
      <c r="H204" s="290"/>
    </row>
    <row r="205" spans="1:8" ht="12" customHeight="1" x14ac:dyDescent="0.25">
      <c r="A205" s="62" t="s">
        <v>241</v>
      </c>
      <c r="B205" s="77" t="s">
        <v>242</v>
      </c>
      <c r="C205" s="75"/>
      <c r="D205" s="65"/>
      <c r="E205" s="225" t="s">
        <v>179</v>
      </c>
      <c r="F205" s="58">
        <v>1</v>
      </c>
      <c r="G205" s="133">
        <v>1500000</v>
      </c>
      <c r="H205" s="290">
        <f>G205*F205</f>
        <v>1500000</v>
      </c>
    </row>
    <row r="206" spans="1:8" ht="12" customHeight="1" x14ac:dyDescent="0.3">
      <c r="A206" s="43"/>
      <c r="B206" s="69"/>
      <c r="C206" s="41"/>
      <c r="D206" s="42"/>
      <c r="E206" s="219"/>
      <c r="F206" s="58"/>
      <c r="G206" s="133"/>
      <c r="H206" s="290"/>
    </row>
    <row r="207" spans="1:8" ht="12" customHeight="1" x14ac:dyDescent="0.25">
      <c r="A207" s="62" t="s">
        <v>240</v>
      </c>
      <c r="B207" s="62" t="s">
        <v>243</v>
      </c>
      <c r="C207" s="41"/>
      <c r="D207" s="42"/>
      <c r="E207" s="179" t="s">
        <v>179</v>
      </c>
      <c r="F207" s="30">
        <v>1</v>
      </c>
      <c r="G207" s="139">
        <v>1000000</v>
      </c>
      <c r="H207" s="290">
        <f>G207*F207</f>
        <v>1000000</v>
      </c>
    </row>
    <row r="208" spans="1:8" ht="12" customHeight="1" x14ac:dyDescent="0.25">
      <c r="A208" s="43"/>
      <c r="B208" s="69"/>
      <c r="C208" s="41"/>
      <c r="D208" s="42"/>
      <c r="E208" s="223"/>
      <c r="F208" s="30"/>
      <c r="G208" s="139"/>
      <c r="H208" s="290"/>
    </row>
    <row r="209" spans="1:8" ht="12" customHeight="1" x14ac:dyDescent="0.25">
      <c r="A209" s="43"/>
      <c r="B209" s="270" t="s">
        <v>204</v>
      </c>
      <c r="C209" s="15"/>
      <c r="D209" s="107"/>
      <c r="E209" s="256" t="s">
        <v>14</v>
      </c>
      <c r="F209" s="30">
        <f>G205+G207</f>
        <v>2500000</v>
      </c>
      <c r="G209" s="139"/>
      <c r="H209" s="290">
        <f>F209*G209%</f>
        <v>0</v>
      </c>
    </row>
    <row r="210" spans="1:8" ht="3.75" customHeight="1" x14ac:dyDescent="0.25">
      <c r="A210" s="35"/>
      <c r="B210" s="36"/>
      <c r="C210" s="37"/>
      <c r="D210" s="38"/>
      <c r="E210" s="208"/>
      <c r="F210" s="99"/>
      <c r="G210" s="9"/>
      <c r="H210" s="298"/>
    </row>
    <row r="211" spans="1:8" s="71" customFormat="1" ht="29.25" customHeight="1" x14ac:dyDescent="0.25">
      <c r="A211" s="265"/>
      <c r="B211" s="500" t="s">
        <v>262</v>
      </c>
      <c r="C211" s="501"/>
      <c r="D211" s="502"/>
      <c r="E211" s="268"/>
      <c r="F211" s="266"/>
      <c r="G211" s="269"/>
      <c r="H211" s="311">
        <f>SUM(H205:H209)</f>
        <v>2500000</v>
      </c>
    </row>
    <row r="212" spans="1:8" ht="12" customHeight="1" x14ac:dyDescent="0.25">
      <c r="A212" s="35"/>
      <c r="B212" s="36"/>
      <c r="C212" s="37"/>
      <c r="D212" s="38"/>
      <c r="E212" s="238"/>
      <c r="F212" s="22"/>
      <c r="G212" s="267"/>
      <c r="H212" s="298"/>
    </row>
    <row r="213" spans="1:8" ht="12" customHeight="1" x14ac:dyDescent="0.25">
      <c r="A213" s="40"/>
      <c r="B213" s="257"/>
      <c r="C213" s="258"/>
      <c r="D213" s="259"/>
      <c r="E213" s="238"/>
      <c r="F213" s="30"/>
      <c r="G213" s="163"/>
      <c r="H213" s="300"/>
    </row>
    <row r="214" spans="1:8" ht="12" customHeight="1" x14ac:dyDescent="0.25">
      <c r="A214" s="40"/>
      <c r="B214" s="257"/>
      <c r="C214" s="258"/>
      <c r="D214" s="259"/>
      <c r="E214" s="238"/>
      <c r="F214" s="30"/>
      <c r="G214" s="163"/>
      <c r="H214" s="300"/>
    </row>
    <row r="215" spans="1:8" ht="12" customHeight="1" x14ac:dyDescent="0.25">
      <c r="A215" s="40"/>
      <c r="B215" s="257"/>
      <c r="C215" s="258"/>
      <c r="D215" s="259"/>
      <c r="E215" s="238"/>
      <c r="F215" s="30"/>
      <c r="G215" s="163"/>
      <c r="H215" s="300"/>
    </row>
    <row r="216" spans="1:8" ht="27.75" customHeight="1" x14ac:dyDescent="0.25">
      <c r="A216" s="40"/>
      <c r="B216" s="487" t="s">
        <v>199</v>
      </c>
      <c r="C216" s="488"/>
      <c r="D216" s="489"/>
      <c r="E216" s="238"/>
      <c r="F216" s="30"/>
      <c r="G216" s="163"/>
      <c r="H216" s="300"/>
    </row>
    <row r="217" spans="1:8" ht="12" customHeight="1" x14ac:dyDescent="0.25">
      <c r="A217" s="40"/>
      <c r="B217" s="257"/>
      <c r="C217" s="258"/>
      <c r="D217" s="259"/>
      <c r="E217" s="238"/>
      <c r="F217" s="30"/>
      <c r="G217" s="163"/>
      <c r="H217" s="300"/>
    </row>
    <row r="218" spans="1:8" ht="12" customHeight="1" x14ac:dyDescent="0.25">
      <c r="A218" s="40"/>
      <c r="B218" s="62" t="s">
        <v>67</v>
      </c>
      <c r="C218" s="41"/>
      <c r="D218" s="42"/>
      <c r="E218" s="197" t="s">
        <v>179</v>
      </c>
      <c r="F218" s="30">
        <v>1</v>
      </c>
      <c r="G218" s="261">
        <v>200000</v>
      </c>
      <c r="H218" s="290">
        <f t="shared" ref="H218" si="9">IF(AND(NOT(ISBLANK($E218)),NOT(ISNUMBER($F218))),"Rate only",$F218*G218)</f>
        <v>200000</v>
      </c>
    </row>
    <row r="219" spans="1:8" ht="12" customHeight="1" x14ac:dyDescent="0.25">
      <c r="A219" s="40"/>
      <c r="B219" s="62" t="s">
        <v>200</v>
      </c>
      <c r="C219" s="41"/>
      <c r="D219" s="42"/>
      <c r="E219" s="238"/>
      <c r="F219" s="30"/>
      <c r="G219" s="163"/>
      <c r="H219" s="300"/>
    </row>
    <row r="220" spans="1:8" ht="12" customHeight="1" x14ac:dyDescent="0.25">
      <c r="A220" s="40"/>
      <c r="B220" s="62"/>
      <c r="C220" s="41"/>
      <c r="D220" s="42"/>
      <c r="E220" s="238"/>
      <c r="F220" s="30"/>
      <c r="G220" s="163"/>
      <c r="H220" s="300"/>
    </row>
    <row r="221" spans="1:8" ht="12" customHeight="1" x14ac:dyDescent="0.25">
      <c r="A221" s="40"/>
      <c r="B221" s="257"/>
      <c r="C221" s="258"/>
      <c r="D221" s="259"/>
      <c r="E221" s="238"/>
      <c r="F221" s="30"/>
      <c r="G221" s="163"/>
      <c r="H221" s="300"/>
    </row>
    <row r="222" spans="1:8" ht="12" customHeight="1" x14ac:dyDescent="0.25">
      <c r="A222" s="40"/>
      <c r="B222" s="62" t="s">
        <v>203</v>
      </c>
      <c r="C222" s="131"/>
      <c r="D222" s="42"/>
      <c r="E222" s="197" t="s">
        <v>14</v>
      </c>
      <c r="F222" s="216">
        <f>G218</f>
        <v>200000</v>
      </c>
      <c r="G222" s="261"/>
      <c r="H222" s="290">
        <f>G222*F222%</f>
        <v>0</v>
      </c>
    </row>
    <row r="223" spans="1:8" ht="12" customHeight="1" x14ac:dyDescent="0.25">
      <c r="A223" s="102"/>
      <c r="B223" s="270"/>
      <c r="C223" s="218"/>
      <c r="D223" s="107"/>
      <c r="E223" s="197"/>
      <c r="F223" s="271"/>
      <c r="G223" s="261"/>
      <c r="H223" s="295"/>
    </row>
    <row r="224" spans="1:8" ht="12" customHeight="1" x14ac:dyDescent="0.25">
      <c r="A224" s="36"/>
      <c r="B224" s="247"/>
      <c r="C224" s="217"/>
      <c r="D224" s="38"/>
      <c r="E224" s="262"/>
      <c r="F224" s="264"/>
      <c r="G224" s="263"/>
      <c r="H224" s="292"/>
    </row>
    <row r="225" spans="1:8" ht="16.5" customHeight="1" x14ac:dyDescent="0.25">
      <c r="A225" s="43"/>
      <c r="B225" s="490" t="s">
        <v>262</v>
      </c>
      <c r="C225" s="488"/>
      <c r="D225" s="489"/>
      <c r="E225" s="238"/>
      <c r="F225" s="30"/>
      <c r="G225" s="163"/>
      <c r="H225" s="312">
        <f>SUM(H218:H222)</f>
        <v>200000</v>
      </c>
    </row>
    <row r="226" spans="1:8" ht="12" customHeight="1" x14ac:dyDescent="0.25">
      <c r="A226" s="103"/>
      <c r="B226" s="491"/>
      <c r="C226" s="492"/>
      <c r="D226" s="493"/>
      <c r="E226" s="199"/>
      <c r="F226" s="34"/>
      <c r="G226" s="3"/>
      <c r="H226" s="301"/>
    </row>
  </sheetData>
  <mergeCells count="47">
    <mergeCell ref="B216:D216"/>
    <mergeCell ref="B225:D226"/>
    <mergeCell ref="B85:D86"/>
    <mergeCell ref="B131:D132"/>
    <mergeCell ref="B177:D177"/>
    <mergeCell ref="B211:D211"/>
    <mergeCell ref="B199:D199"/>
    <mergeCell ref="B192:D193"/>
    <mergeCell ref="B172:D173"/>
    <mergeCell ref="B139:D139"/>
    <mergeCell ref="B102:D102"/>
    <mergeCell ref="C75:D75"/>
    <mergeCell ref="B78:D78"/>
    <mergeCell ref="C62:D62"/>
    <mergeCell ref="C69:D69"/>
    <mergeCell ref="C70:D70"/>
    <mergeCell ref="B73:D73"/>
    <mergeCell ref="C74:D74"/>
    <mergeCell ref="B57:D57"/>
    <mergeCell ref="C58:D58"/>
    <mergeCell ref="C59:D59"/>
    <mergeCell ref="C60:D60"/>
    <mergeCell ref="C61:D61"/>
    <mergeCell ref="B19:D19"/>
    <mergeCell ref="B23:D23"/>
    <mergeCell ref="B27:D27"/>
    <mergeCell ref="B31:D31"/>
    <mergeCell ref="B35:D35"/>
    <mergeCell ref="B29:D29"/>
    <mergeCell ref="B32:D32"/>
    <mergeCell ref="B33:D33"/>
    <mergeCell ref="J104:N104"/>
    <mergeCell ref="B48:D48"/>
    <mergeCell ref="B53:D53"/>
    <mergeCell ref="B20:D20"/>
    <mergeCell ref="B21:D21"/>
    <mergeCell ref="B24:D24"/>
    <mergeCell ref="B25:D25"/>
    <mergeCell ref="B28:D28"/>
    <mergeCell ref="B41:D41"/>
    <mergeCell ref="B44:D44"/>
    <mergeCell ref="B43:D43"/>
    <mergeCell ref="B36:D36"/>
    <mergeCell ref="B37:D37"/>
    <mergeCell ref="B39:D39"/>
    <mergeCell ref="B40:D40"/>
    <mergeCell ref="B42:D42"/>
  </mergeCells>
  <conditionalFormatting sqref="H202:H204 H206 H86:H88 H211 H197:H200 H208:H209 H9:H23 H72:H83 H65:H70 H98:H131 H133 H180:H188 H192:H194 H219:H221 H137:H178 H26:H27 H30:H31 H34:H35 H38:H39 H42 H45:H63">
    <cfRule type="cellIs" dxfId="30" priority="52" stopIfTrue="1" operator="lessThan">
      <formula>0.005</formula>
    </cfRule>
  </conditionalFormatting>
  <conditionalFormatting sqref="H84 H89">
    <cfRule type="cellIs" dxfId="29" priority="51" stopIfTrue="1" operator="lessThan">
      <formula>0.005</formula>
    </cfRule>
  </conditionalFormatting>
  <conditionalFormatting sqref="H92:H97">
    <cfRule type="cellIs" dxfId="28" priority="49" stopIfTrue="1" operator="lessThan">
      <formula>0.005</formula>
    </cfRule>
  </conditionalFormatting>
  <conditionalFormatting sqref="H134">
    <cfRule type="cellIs" dxfId="27" priority="39" stopIfTrue="1" operator="lessThan">
      <formula>0.005</formula>
    </cfRule>
  </conditionalFormatting>
  <conditionalFormatting sqref="H210">
    <cfRule type="cellIs" dxfId="26" priority="36" stopIfTrue="1" operator="lessThan">
      <formula>0.005</formula>
    </cfRule>
  </conditionalFormatting>
  <conditionalFormatting sqref="H212">
    <cfRule type="cellIs" dxfId="25" priority="35" stopIfTrue="1" operator="lessThan">
      <formula>0.005</formula>
    </cfRule>
  </conditionalFormatting>
  <conditionalFormatting sqref="H205">
    <cfRule type="cellIs" dxfId="24" priority="20" stopIfTrue="1" operator="lessThan">
      <formula>0.005</formula>
    </cfRule>
  </conditionalFormatting>
  <conditionalFormatting sqref="H207">
    <cfRule type="cellIs" dxfId="23" priority="19" stopIfTrue="1" operator="lessThan">
      <formula>0.005</formula>
    </cfRule>
  </conditionalFormatting>
  <conditionalFormatting sqref="H179">
    <cfRule type="cellIs" dxfId="22" priority="18" stopIfTrue="1" operator="lessThan">
      <formula>0.005</formula>
    </cfRule>
  </conditionalFormatting>
  <conditionalFormatting sqref="H189:H191">
    <cfRule type="cellIs" dxfId="21" priority="17" stopIfTrue="1" operator="lessThan">
      <formula>0.005</formula>
    </cfRule>
  </conditionalFormatting>
  <conditionalFormatting sqref="H213:H217 H225:H226">
    <cfRule type="cellIs" dxfId="20" priority="16" stopIfTrue="1" operator="lessThan">
      <formula>0.005</formula>
    </cfRule>
  </conditionalFormatting>
  <conditionalFormatting sqref="H218">
    <cfRule type="cellIs" dxfId="19" priority="15" stopIfTrue="1" operator="lessThan">
      <formula>0.005</formula>
    </cfRule>
  </conditionalFormatting>
  <conditionalFormatting sqref="H222:H224">
    <cfRule type="cellIs" dxfId="18" priority="14" stopIfTrue="1" operator="lessThan">
      <formula>0.005</formula>
    </cfRule>
  </conditionalFormatting>
  <conditionalFormatting sqref="H85">
    <cfRule type="cellIs" dxfId="17" priority="13" stopIfTrue="1" operator="lessThan">
      <formula>0.005</formula>
    </cfRule>
  </conditionalFormatting>
  <conditionalFormatting sqref="H24">
    <cfRule type="cellIs" dxfId="16" priority="12" stopIfTrue="1" operator="lessThan">
      <formula>0.005</formula>
    </cfRule>
  </conditionalFormatting>
  <conditionalFormatting sqref="H28">
    <cfRule type="cellIs" dxfId="15" priority="11" stopIfTrue="1" operator="lessThan">
      <formula>0.005</formula>
    </cfRule>
  </conditionalFormatting>
  <conditionalFormatting sqref="H32">
    <cfRule type="cellIs" dxfId="14" priority="10" stopIfTrue="1" operator="lessThan">
      <formula>0.005</formula>
    </cfRule>
  </conditionalFormatting>
  <conditionalFormatting sqref="H36">
    <cfRule type="cellIs" dxfId="13" priority="9" stopIfTrue="1" operator="lessThan">
      <formula>0.005</formula>
    </cfRule>
  </conditionalFormatting>
  <conditionalFormatting sqref="H40">
    <cfRule type="cellIs" dxfId="12" priority="8" stopIfTrue="1" operator="lessThan">
      <formula>0.005</formula>
    </cfRule>
  </conditionalFormatting>
  <conditionalFormatting sqref="H43">
    <cfRule type="cellIs" dxfId="11" priority="7" stopIfTrue="1" operator="lessThan">
      <formula>0.005</formula>
    </cfRule>
  </conditionalFormatting>
  <conditionalFormatting sqref="H25">
    <cfRule type="cellIs" dxfId="10" priority="6" stopIfTrue="1" operator="lessThan">
      <formula>0.005</formula>
    </cfRule>
  </conditionalFormatting>
  <conditionalFormatting sqref="H29">
    <cfRule type="cellIs" dxfId="9" priority="5" stopIfTrue="1" operator="lessThan">
      <formula>0.005</formula>
    </cfRule>
  </conditionalFormatting>
  <conditionalFormatting sqref="H33">
    <cfRule type="cellIs" dxfId="8" priority="4" stopIfTrue="1" operator="lessThan">
      <formula>0.005</formula>
    </cfRule>
  </conditionalFormatting>
  <conditionalFormatting sqref="H37">
    <cfRule type="cellIs" dxfId="7" priority="3" stopIfTrue="1" operator="lessThan">
      <formula>0.005</formula>
    </cfRule>
  </conditionalFormatting>
  <conditionalFormatting sqref="H41">
    <cfRule type="cellIs" dxfId="6" priority="2" stopIfTrue="1" operator="lessThan">
      <formula>0.005</formula>
    </cfRule>
  </conditionalFormatting>
  <conditionalFormatting sqref="H44">
    <cfRule type="cellIs" dxfId="5" priority="1" stopIfTrue="1" operator="lessThan">
      <formula>0.005</formula>
    </cfRule>
  </conditionalFormatting>
  <dataValidations disablePrompts="1" count="1">
    <dataValidation type="custom" allowBlank="1" showInputMessage="1" showErrorMessage="1" errorTitle="Invalid rate" error="A value with an invalid decimal part_x000a_was entered." sqref="G82 G170" xr:uid="{00000000-0002-0000-0300-000000000000}">
      <formula1>(G82)-TRUNC(G82,2)=0</formula1>
    </dataValidation>
  </dataValidations>
  <pageMargins left="0.98425196850393704" right="0.59055118110236227" top="0.59055118110236227" bottom="0.78740157480314965" header="0.39370078740157483" footer="0.59055118110236227"/>
  <pageSetup paperSize="9" scale="80" firstPageNumber="2" orientation="portrait" r:id="rId1"/>
  <headerFooter alignWithMargins="0">
    <oddFooter>&amp;L&amp;8&amp;F&amp;R&amp;8&amp;A</oddFooter>
  </headerFooter>
  <rowBreaks count="3" manualBreakCount="3">
    <brk id="54" max="7" man="1"/>
    <brk id="133" max="16383" man="1"/>
    <brk id="193" max="16383" man="1"/>
  </rowBreaks>
  <ignoredErrors>
    <ignoredError sqref="H6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W64"/>
  <sheetViews>
    <sheetView view="pageBreakPreview" topLeftCell="A10" zoomScaleNormal="100" zoomScaleSheetLayoutView="100" workbookViewId="0"/>
  </sheetViews>
  <sheetFormatPr defaultColWidth="8" defaultRowHeight="13.2" x14ac:dyDescent="0.25"/>
  <cols>
    <col min="1" max="1" width="10.08984375" style="85" customWidth="1"/>
    <col min="2" max="2" width="2.36328125" style="85" customWidth="1"/>
    <col min="3" max="3" width="47.90625" style="84" customWidth="1"/>
    <col min="4" max="4" width="3.90625" style="85" customWidth="1"/>
    <col min="5" max="5" width="2.08984375" style="85" customWidth="1"/>
    <col min="6" max="6" width="12.6328125" style="275" customWidth="1"/>
    <col min="7" max="7" width="11.6328125" style="86" customWidth="1"/>
    <col min="8" max="254" width="7.54296875" style="85" customWidth="1"/>
    <col min="255" max="16384" width="8" style="85"/>
  </cols>
  <sheetData>
    <row r="2" spans="1:257" x14ac:dyDescent="0.25">
      <c r="A2" s="94"/>
      <c r="B2" s="158"/>
      <c r="C2" s="117"/>
    </row>
    <row r="3" spans="1:257" x14ac:dyDescent="0.25">
      <c r="A3" s="94"/>
      <c r="B3" s="94"/>
      <c r="C3" s="117"/>
    </row>
    <row r="4" spans="1:257" x14ac:dyDescent="0.25">
      <c r="A4" s="94" t="str">
        <f>'BoQ TOC'!A9</f>
        <v>TENDER  NUMBER: ZNB00691/00000/00/HOD/INF/21/T</v>
      </c>
      <c r="B4" s="94"/>
      <c r="C4" s="117"/>
    </row>
    <row r="6" spans="1:257" x14ac:dyDescent="0.25">
      <c r="A6" s="85" t="s">
        <v>2</v>
      </c>
    </row>
    <row r="8" spans="1:257" x14ac:dyDescent="0.25">
      <c r="A8" s="463" t="str">
        <f>'BoQ TOC'!A13</f>
        <v xml:space="preserve">PROFESSIONAL CONSULTING ENGINEERING SERVICES FOR: THE CONSTRUCTION OF EARTHWORKS, ROAD PRISM DRAINAGE, LAYERWORKS, SURFACING ON DISTRICT ROAD 1841 FROM KM 0.00 TO KM 16.70 </v>
      </c>
      <c r="B8" s="463"/>
      <c r="C8" s="463"/>
      <c r="D8" s="463"/>
      <c r="E8" s="463"/>
      <c r="F8" s="463"/>
    </row>
    <row r="9" spans="1:257" x14ac:dyDescent="0.25">
      <c r="A9" s="94" t="str">
        <f>'BoQ TOC'!A14</f>
        <v xml:space="preserve">. . . . . . . . . . . . . . . . . . . . . . . . . . . . . . . . . . . . . . . . . . . . . . . . . . . . . . . . . . . . . . . . . . . . . . . . . </v>
      </c>
      <c r="B9" s="94"/>
      <c r="C9" s="117"/>
      <c r="D9" s="94"/>
      <c r="E9" s="94"/>
      <c r="F9" s="275" t="s">
        <v>6</v>
      </c>
    </row>
    <row r="10" spans="1:257" x14ac:dyDescent="0.25">
      <c r="A10" s="94" t="str">
        <f>'BoQ TOC'!A15</f>
        <v xml:space="preserve">. . . . . . . . . . . . . . . . . . . . . . . . . . . . . . . . . . . . . . . . . . . . . . . . . . . . . . . . . . . . . . . . . . . . . . . . . </v>
      </c>
      <c r="B10" s="94"/>
      <c r="C10" s="117"/>
      <c r="D10" s="94"/>
      <c r="E10" s="94"/>
      <c r="F10" s="275" t="s">
        <v>6</v>
      </c>
    </row>
    <row r="13" spans="1:257" x14ac:dyDescent="0.25">
      <c r="A13" s="154" t="str">
        <f>"SUMMARY OF "&amp; _200head</f>
        <v>SUMMARY OF SCHEDULE 4:  ADDITIONAL SERVICES</v>
      </c>
      <c r="B13" s="154"/>
      <c r="C13" s="117"/>
    </row>
    <row r="15" spans="1:257" s="86" customFormat="1" x14ac:dyDescent="0.25">
      <c r="A15" s="84" t="str">
        <f>_210shead</f>
        <v>C3.8</v>
      </c>
      <c r="B15" s="84"/>
      <c r="C15" s="85" t="str">
        <f>LEFT(_210Lhead,(FIND(" . ",_210Lhead)-1))</f>
        <v>ADDITIONAL SERVICES PERTAINING TO ALL STAGES OF THE PROJECT</v>
      </c>
      <c r="D15" s="85"/>
      <c r="E15" s="85" t="s">
        <v>1</v>
      </c>
      <c r="F15" s="88">
        <f>'Schedule 4 Additional Services'!H85</f>
        <v>1870000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  <c r="IV15" s="85"/>
      <c r="IW15" s="85"/>
    </row>
    <row r="16" spans="1:257" s="86" customFormat="1" x14ac:dyDescent="0.25">
      <c r="A16" s="84"/>
      <c r="B16" s="84"/>
      <c r="C16" s="85"/>
      <c r="D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  <c r="IR16" s="85"/>
      <c r="IS16" s="85"/>
      <c r="IT16" s="85"/>
      <c r="IU16" s="85"/>
      <c r="IV16" s="85"/>
      <c r="IW16" s="85"/>
    </row>
    <row r="17" spans="1:257" s="86" customFormat="1" x14ac:dyDescent="0.25">
      <c r="A17" s="84"/>
      <c r="B17" s="84"/>
      <c r="C17" s="85"/>
      <c r="D17" s="85"/>
      <c r="E17" s="85"/>
      <c r="F17" s="88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  <c r="IR17" s="85"/>
      <c r="IS17" s="85"/>
      <c r="IT17" s="85"/>
      <c r="IU17" s="85"/>
      <c r="IV17" s="85"/>
      <c r="IW17" s="85"/>
    </row>
    <row r="18" spans="1:257" s="86" customFormat="1" x14ac:dyDescent="0.25">
      <c r="A18" s="84" t="str">
        <f>_220shead</f>
        <v>C3.8</v>
      </c>
      <c r="B18" s="84"/>
      <c r="C18" s="85" t="str">
        <f>LEFT(_220Lhead,(FIND(" . ",_220Lhead)-1))</f>
        <v>CONSTRUCTION MONITORING</v>
      </c>
      <c r="D18" s="84"/>
      <c r="E18" s="84" t="s">
        <v>1</v>
      </c>
      <c r="F18" s="88">
        <f>'Schedule 4 Additional Services'!H131</f>
        <v>3322800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  <c r="IR18" s="85"/>
      <c r="IS18" s="85"/>
      <c r="IT18" s="85"/>
      <c r="IU18" s="85"/>
      <c r="IV18" s="85"/>
      <c r="IW18" s="85"/>
    </row>
    <row r="19" spans="1:257" s="86" customFormat="1" x14ac:dyDescent="0.25">
      <c r="A19" s="84"/>
      <c r="B19" s="84"/>
      <c r="C19" s="85"/>
      <c r="D19" s="8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  <c r="IR19" s="85"/>
      <c r="IS19" s="85"/>
      <c r="IT19" s="85"/>
      <c r="IU19" s="85"/>
      <c r="IV19" s="85"/>
      <c r="IW19" s="85"/>
    </row>
    <row r="20" spans="1:257" s="86" customFormat="1" x14ac:dyDescent="0.25">
      <c r="A20" s="84"/>
      <c r="B20" s="84"/>
      <c r="C20" s="85"/>
      <c r="D20" s="84"/>
      <c r="E20" s="84"/>
      <c r="F20" s="88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  <c r="IV20" s="85"/>
      <c r="IW20" s="85"/>
    </row>
    <row r="21" spans="1:257" s="86" customFormat="1" x14ac:dyDescent="0.25">
      <c r="A21" s="84" t="str">
        <f>_230shead</f>
        <v>C3.3/C3.8</v>
      </c>
      <c r="B21" s="84"/>
      <c r="C21" s="85" t="str">
        <f>LEFT(_230Lhead,(FIND(" . ",_230Lhead)-1))</f>
        <v xml:space="preserve">OCCUPATIONAL HEALTH AND SAFETY ACT, 1993 (ACT NO 85 OF 1993) </v>
      </c>
      <c r="D21" s="85"/>
      <c r="E21" s="85" t="s">
        <v>1</v>
      </c>
      <c r="F21" s="88">
        <f>_230total</f>
        <v>300000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  <c r="IV21" s="85"/>
      <c r="IW21" s="85"/>
    </row>
    <row r="22" spans="1:257" s="86" customFormat="1" x14ac:dyDescent="0.25">
      <c r="A22" s="84"/>
      <c r="B22" s="84"/>
      <c r="C22" s="85"/>
      <c r="D22" s="85"/>
      <c r="E22" s="85"/>
      <c r="F22" s="88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  <c r="IU22" s="85"/>
      <c r="IV22" s="85"/>
      <c r="IW22" s="85"/>
    </row>
    <row r="23" spans="1:257" s="86" customFormat="1" x14ac:dyDescent="0.25">
      <c r="A23" s="84"/>
      <c r="B23" s="84"/>
      <c r="C23" s="85"/>
      <c r="D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  <c r="IV23" s="85"/>
      <c r="IW23" s="85"/>
    </row>
    <row r="24" spans="1:257" s="86" customFormat="1" x14ac:dyDescent="0.25">
      <c r="A24" s="84" t="str">
        <f>_250shead</f>
        <v>C3.3/C3.8</v>
      </c>
      <c r="B24" s="84"/>
      <c r="C24" s="85" t="str">
        <f>LEFT(_250Lhead,(FIND(" . ",_250Lhead)-1))</f>
        <v>NATIONAL ENVIRONMENTAL MANAGEMENT ACT, 1998 (ACT NO 107 OF 1998)</v>
      </c>
      <c r="D24" s="84"/>
      <c r="E24" s="84" t="s">
        <v>1</v>
      </c>
      <c r="F24" s="88">
        <f>'Schedule 4 Additional Services'!H192</f>
        <v>200000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  <c r="IV24" s="85"/>
      <c r="IW24" s="85"/>
    </row>
    <row r="25" spans="1:257" s="86" customFormat="1" x14ac:dyDescent="0.25">
      <c r="A25" s="84"/>
      <c r="B25" s="84"/>
      <c r="C25" s="85"/>
      <c r="D25" s="84"/>
      <c r="E25" s="84"/>
      <c r="F25" s="88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  <c r="IV25" s="85"/>
      <c r="IW25" s="85"/>
    </row>
    <row r="26" spans="1:257" s="86" customFormat="1" x14ac:dyDescent="0.25">
      <c r="A26" s="84"/>
      <c r="B26" s="84"/>
      <c r="C26" s="85"/>
      <c r="D26" s="85"/>
      <c r="E26" s="85"/>
      <c r="F26" s="88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  <c r="IV26" s="85"/>
      <c r="IW26" s="85"/>
    </row>
    <row r="27" spans="1:257" s="86" customFormat="1" x14ac:dyDescent="0.25">
      <c r="A27" s="84" t="str">
        <f>_240shead</f>
        <v>C3.9</v>
      </c>
      <c r="B27" s="84"/>
      <c r="C27" s="85" t="str">
        <f>LEFT(_240Lhead,(FIND(" . ",_240Lhead)-1))</f>
        <v>QUALITY ASSURANCE SYSTEM</v>
      </c>
      <c r="D27" s="85"/>
      <c r="E27" s="85" t="s">
        <v>1</v>
      </c>
      <c r="F27" s="88">
        <f>_210total</f>
        <v>2500000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  <c r="IV27" s="85"/>
      <c r="IW27" s="85"/>
    </row>
    <row r="28" spans="1:257" s="86" customFormat="1" x14ac:dyDescent="0.25">
      <c r="A28" s="84"/>
      <c r="B28" s="84"/>
      <c r="C28" s="85"/>
      <c r="D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  <c r="IV28" s="85"/>
      <c r="IW28" s="85"/>
    </row>
    <row r="29" spans="1:257" s="86" customFormat="1" x14ac:dyDescent="0.25">
      <c r="A29" s="84"/>
      <c r="B29" s="84"/>
      <c r="C29" s="85"/>
      <c r="D29" s="84"/>
      <c r="E29" s="84"/>
      <c r="F29" s="88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  <c r="IV29" s="85"/>
      <c r="IW29" s="85"/>
    </row>
    <row r="30" spans="1:257" s="86" customFormat="1" x14ac:dyDescent="0.25">
      <c r="A30" s="84" t="str">
        <f>_270shead</f>
        <v>C3.9</v>
      </c>
      <c r="B30" s="84"/>
      <c r="C30" s="85" t="str">
        <f>_270LheadA</f>
        <v xml:space="preserve">ADJUDICATION, ARBITRATION, AND SIMILAR </v>
      </c>
      <c r="D30" s="84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  <c r="IV30" s="85"/>
      <c r="IW30" s="85"/>
    </row>
    <row r="31" spans="1:257" s="86" customFormat="1" x14ac:dyDescent="0.25">
      <c r="A31" s="84"/>
      <c r="B31" s="84"/>
      <c r="C31" s="85" t="str">
        <f>LEFT(_270LheadB,(FIND(" . ",_270LheadB)-1))</f>
        <v>SERVICES</v>
      </c>
      <c r="D31" s="84"/>
      <c r="E31" s="85" t="s">
        <v>1</v>
      </c>
      <c r="F31" s="88">
        <f>'Schedule 4 Additional Services'!H225</f>
        <v>200000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  <c r="IV31" s="85"/>
      <c r="IW31" s="85"/>
    </row>
    <row r="32" spans="1:257" s="86" customFormat="1" x14ac:dyDescent="0.25">
      <c r="A32" s="84"/>
      <c r="B32" s="84"/>
      <c r="C32" s="85"/>
      <c r="D32" s="84"/>
      <c r="E32" s="85"/>
      <c r="F32" s="88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  <c r="IV32" s="85"/>
      <c r="IW32" s="85"/>
    </row>
    <row r="33" spans="1:257" s="86" customFormat="1" x14ac:dyDescent="0.25">
      <c r="A33" s="84"/>
      <c r="B33" s="84"/>
      <c r="C33" s="84"/>
      <c r="D33" s="84"/>
      <c r="E33" s="84"/>
      <c r="F33" s="88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  <c r="IV33" s="85"/>
      <c r="IW33" s="85"/>
    </row>
    <row r="34" spans="1:257" s="86" customFormat="1" x14ac:dyDescent="0.25">
      <c r="A34" s="90"/>
      <c r="B34" s="90"/>
      <c r="C34" s="91"/>
      <c r="D34" s="90"/>
      <c r="E34" s="90"/>
      <c r="F34" s="276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  <c r="HJ34" s="85"/>
      <c r="HK34" s="85"/>
      <c r="HL34" s="85"/>
      <c r="HM34" s="85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85"/>
      <c r="HY34" s="85"/>
      <c r="HZ34" s="85"/>
      <c r="IA34" s="85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5"/>
      <c r="IM34" s="85"/>
      <c r="IN34" s="85"/>
      <c r="IO34" s="85"/>
      <c r="IP34" s="85"/>
      <c r="IQ34" s="85"/>
      <c r="IR34" s="85"/>
      <c r="IS34" s="85"/>
      <c r="IT34" s="85"/>
      <c r="IU34" s="85"/>
      <c r="IV34" s="85"/>
      <c r="IW34" s="85"/>
    </row>
    <row r="35" spans="1:257" s="86" customFormat="1" x14ac:dyDescent="0.25">
      <c r="A35" s="155" t="s">
        <v>93</v>
      </c>
      <c r="B35" s="95"/>
      <c r="C35" s="96"/>
      <c r="D35" s="95"/>
      <c r="E35" s="155" t="s">
        <v>1</v>
      </c>
      <c r="F35" s="88">
        <f>SUM(F15:F33)</f>
        <v>8392800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  <c r="HE35" s="85"/>
      <c r="HF35" s="85"/>
      <c r="HG35" s="85"/>
      <c r="HH35" s="85"/>
      <c r="HI35" s="85"/>
      <c r="HJ35" s="85"/>
      <c r="HK35" s="85"/>
      <c r="HL35" s="85"/>
      <c r="HM35" s="85"/>
      <c r="HN35" s="85"/>
      <c r="HO35" s="85"/>
      <c r="HP35" s="85"/>
      <c r="HQ35" s="85"/>
      <c r="HR35" s="85"/>
      <c r="HS35" s="85"/>
      <c r="HT35" s="85"/>
      <c r="HU35" s="85"/>
      <c r="HV35" s="85"/>
      <c r="HW35" s="85"/>
      <c r="HX35" s="85"/>
      <c r="HY35" s="85"/>
      <c r="HZ35" s="85"/>
      <c r="IA35" s="85"/>
      <c r="IB35" s="85"/>
      <c r="IC35" s="85"/>
      <c r="ID35" s="85"/>
      <c r="IE35" s="85"/>
      <c r="IF35" s="85"/>
      <c r="IG35" s="85"/>
      <c r="IH35" s="85"/>
      <c r="II35" s="85"/>
      <c r="IJ35" s="85"/>
      <c r="IK35" s="85"/>
      <c r="IL35" s="85"/>
      <c r="IM35" s="85"/>
      <c r="IN35" s="85"/>
      <c r="IO35" s="85"/>
      <c r="IP35" s="85"/>
      <c r="IQ35" s="85"/>
      <c r="IR35" s="85"/>
      <c r="IS35" s="85"/>
      <c r="IT35" s="85"/>
      <c r="IU35" s="85"/>
      <c r="IV35" s="85"/>
      <c r="IW35" s="85"/>
    </row>
    <row r="36" spans="1:257" s="86" customFormat="1" x14ac:dyDescent="0.25">
      <c r="A36" s="92"/>
      <c r="B36" s="92"/>
      <c r="C36" s="93"/>
      <c r="D36" s="92"/>
      <c r="E36" s="92"/>
      <c r="F36" s="277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85"/>
      <c r="HK36" s="85"/>
      <c r="HL36" s="85"/>
      <c r="HM36" s="85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85"/>
      <c r="HY36" s="85"/>
      <c r="HZ36" s="85"/>
      <c r="IA36" s="85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5"/>
      <c r="IM36" s="85"/>
      <c r="IN36" s="85"/>
      <c r="IO36" s="85"/>
      <c r="IP36" s="85"/>
      <c r="IQ36" s="85"/>
      <c r="IR36" s="85"/>
      <c r="IS36" s="85"/>
      <c r="IT36" s="85"/>
      <c r="IU36" s="85"/>
      <c r="IV36" s="85"/>
      <c r="IW36" s="85"/>
    </row>
    <row r="39" spans="1:257" s="86" customFormat="1" x14ac:dyDescent="0.25">
      <c r="A39" s="95"/>
      <c r="B39" s="95"/>
      <c r="C39" s="96"/>
      <c r="D39" s="95"/>
      <c r="E39" s="95"/>
      <c r="F39" s="278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  <c r="IV39" s="85"/>
      <c r="IW39" s="85"/>
    </row>
    <row r="40" spans="1:257" s="86" customFormat="1" x14ac:dyDescent="0.25">
      <c r="A40" s="95"/>
      <c r="B40" s="95"/>
      <c r="C40" s="96"/>
      <c r="D40" s="95"/>
      <c r="E40" s="95"/>
      <c r="F40" s="278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  <c r="IV40" s="85"/>
      <c r="IW40" s="85"/>
    </row>
    <row r="41" spans="1:257" s="86" customFormat="1" x14ac:dyDescent="0.25">
      <c r="A41" s="95"/>
      <c r="B41" s="95"/>
      <c r="C41" s="96"/>
      <c r="D41" s="95"/>
      <c r="E41" s="95"/>
      <c r="F41" s="278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  <c r="IV41" s="85"/>
      <c r="IW41" s="85"/>
    </row>
    <row r="42" spans="1:257" s="86" customFormat="1" x14ac:dyDescent="0.25">
      <c r="A42" s="95"/>
      <c r="B42" s="95"/>
      <c r="C42" s="96"/>
      <c r="D42" s="95"/>
      <c r="E42" s="95"/>
      <c r="F42" s="278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  <c r="IV42" s="85"/>
      <c r="IW42" s="85"/>
    </row>
    <row r="43" spans="1:257" x14ac:dyDescent="0.25">
      <c r="A43" s="95"/>
      <c r="B43" s="95"/>
      <c r="C43" s="96"/>
      <c r="D43" s="95"/>
      <c r="E43" s="95"/>
      <c r="F43" s="278"/>
    </row>
    <row r="44" spans="1:257" s="86" customFormat="1" x14ac:dyDescent="0.25">
      <c r="A44" s="95"/>
      <c r="B44" s="95"/>
      <c r="C44" s="96"/>
      <c r="D44" s="95"/>
      <c r="E44" s="95"/>
      <c r="F44" s="278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  <c r="IV44" s="85"/>
      <c r="IW44" s="85"/>
    </row>
    <row r="45" spans="1:257" s="86" customFormat="1" x14ac:dyDescent="0.25">
      <c r="A45" s="95"/>
      <c r="B45" s="95"/>
      <c r="C45" s="96"/>
      <c r="D45" s="95"/>
      <c r="E45" s="95"/>
      <c r="F45" s="156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  <c r="IV45" s="85"/>
      <c r="IW45" s="85"/>
    </row>
    <row r="46" spans="1:257" s="86" customFormat="1" x14ac:dyDescent="0.25">
      <c r="A46" s="96"/>
      <c r="B46" s="96"/>
      <c r="C46" s="96"/>
      <c r="D46" s="95"/>
      <c r="E46" s="95"/>
      <c r="F46" s="156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85"/>
      <c r="HD46" s="85"/>
      <c r="HE46" s="85"/>
      <c r="HF46" s="85"/>
      <c r="HG46" s="85"/>
      <c r="HH46" s="85"/>
      <c r="HI46" s="85"/>
      <c r="HJ46" s="85"/>
      <c r="HK46" s="85"/>
      <c r="HL46" s="85"/>
      <c r="HM46" s="85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  <c r="IV46" s="85"/>
      <c r="IW46" s="85"/>
    </row>
    <row r="47" spans="1:257" s="86" customFormat="1" x14ac:dyDescent="0.25">
      <c r="A47" s="95"/>
      <c r="B47" s="95"/>
      <c r="C47" s="96"/>
      <c r="D47" s="95"/>
      <c r="E47" s="95"/>
      <c r="F47" s="278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  <c r="IV47" s="85"/>
      <c r="IW47" s="85"/>
    </row>
    <row r="48" spans="1:257" s="86" customFormat="1" x14ac:dyDescent="0.25">
      <c r="A48" s="95"/>
      <c r="B48" s="95"/>
      <c r="C48" s="96"/>
      <c r="D48" s="95"/>
      <c r="E48" s="95"/>
      <c r="F48" s="278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85"/>
      <c r="GW48" s="85"/>
      <c r="GX48" s="85"/>
      <c r="GY48" s="85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85"/>
      <c r="HK48" s="85"/>
      <c r="HL48" s="85"/>
      <c r="HM48" s="85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85"/>
      <c r="HY48" s="85"/>
      <c r="HZ48" s="85"/>
      <c r="IA48" s="85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5"/>
      <c r="IU48" s="85"/>
      <c r="IV48" s="85"/>
      <c r="IW48" s="85"/>
    </row>
    <row r="49" spans="1:257" s="86" customFormat="1" x14ac:dyDescent="0.25">
      <c r="A49" s="95"/>
      <c r="B49" s="95"/>
      <c r="C49" s="96"/>
      <c r="D49" s="95"/>
      <c r="E49" s="95"/>
      <c r="F49" s="156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  <c r="IS49" s="85"/>
      <c r="IT49" s="85"/>
      <c r="IU49" s="85"/>
      <c r="IV49" s="85"/>
      <c r="IW49" s="85"/>
    </row>
    <row r="50" spans="1:257" s="86" customFormat="1" x14ac:dyDescent="0.25">
      <c r="A50" s="96"/>
      <c r="B50" s="96"/>
      <c r="C50" s="96"/>
      <c r="D50" s="95"/>
      <c r="E50" s="95"/>
      <c r="F50" s="156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  <c r="IV50" s="85"/>
      <c r="IW50" s="85"/>
    </row>
    <row r="51" spans="1:257" s="86" customFormat="1" x14ac:dyDescent="0.25">
      <c r="A51" s="96"/>
      <c r="B51" s="96"/>
      <c r="C51" s="96"/>
      <c r="D51" s="95"/>
      <c r="E51" s="95"/>
      <c r="F51" s="156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  <c r="IU51" s="85"/>
      <c r="IV51" s="85"/>
      <c r="IW51" s="85"/>
    </row>
    <row r="52" spans="1:257" s="86" customFormat="1" x14ac:dyDescent="0.25">
      <c r="A52" s="96"/>
      <c r="B52" s="96"/>
      <c r="C52" s="96"/>
      <c r="D52" s="95"/>
      <c r="E52" s="95"/>
      <c r="F52" s="156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  <c r="IW52" s="85"/>
    </row>
    <row r="53" spans="1:257" s="86" customFormat="1" x14ac:dyDescent="0.25">
      <c r="A53" s="96"/>
      <c r="B53" s="96"/>
      <c r="C53" s="96"/>
      <c r="D53" s="95"/>
      <c r="E53" s="95"/>
      <c r="F53" s="156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  <c r="IV53" s="85"/>
      <c r="IW53" s="85"/>
    </row>
    <row r="54" spans="1:257" s="86" customFormat="1" x14ac:dyDescent="0.25">
      <c r="A54" s="96"/>
      <c r="B54" s="96"/>
      <c r="C54" s="96"/>
      <c r="D54" s="95"/>
      <c r="E54" s="95"/>
      <c r="F54" s="156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</row>
    <row r="55" spans="1:257" s="86" customFormat="1" x14ac:dyDescent="0.25">
      <c r="A55" s="84"/>
      <c r="B55" s="84"/>
      <c r="C55" s="84"/>
      <c r="D55" s="85"/>
      <c r="E55" s="85"/>
      <c r="F55" s="88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  <c r="IV55" s="85"/>
      <c r="IW55" s="85"/>
    </row>
    <row r="56" spans="1:257" x14ac:dyDescent="0.25">
      <c r="A56" s="84"/>
      <c r="B56" s="84"/>
    </row>
    <row r="57" spans="1:257" s="86" customFormat="1" x14ac:dyDescent="0.25">
      <c r="A57" s="84"/>
      <c r="B57" s="84"/>
      <c r="C57" s="84"/>
      <c r="D57" s="85"/>
      <c r="E57" s="85"/>
      <c r="F57" s="88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  <c r="IV57" s="85"/>
      <c r="IW57" s="85"/>
    </row>
    <row r="58" spans="1:257" s="86" customFormat="1" x14ac:dyDescent="0.25">
      <c r="A58" s="84"/>
      <c r="B58" s="84"/>
      <c r="C58" s="84"/>
      <c r="D58" s="85"/>
      <c r="E58" s="85"/>
      <c r="F58" s="88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  <c r="IV58" s="85"/>
      <c r="IW58" s="85"/>
    </row>
    <row r="59" spans="1:257" s="86" customFormat="1" x14ac:dyDescent="0.25">
      <c r="A59" s="84"/>
      <c r="B59" s="84"/>
      <c r="C59" s="84"/>
      <c r="D59" s="85"/>
      <c r="E59" s="85"/>
      <c r="F59" s="88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  <c r="IV59" s="85"/>
      <c r="IW59" s="85"/>
    </row>
    <row r="60" spans="1:257" s="86" customFormat="1" x14ac:dyDescent="0.25">
      <c r="A60" s="84"/>
      <c r="B60" s="84"/>
      <c r="C60" s="84"/>
      <c r="D60" s="85"/>
      <c r="E60" s="85"/>
      <c r="F60" s="88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</row>
    <row r="61" spans="1:257" s="86" customFormat="1" x14ac:dyDescent="0.25">
      <c r="A61" s="84"/>
      <c r="B61" s="84"/>
      <c r="C61" s="84"/>
      <c r="D61" s="85"/>
      <c r="E61" s="85"/>
      <c r="F61" s="27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  <c r="IV61" s="85"/>
      <c r="IW61" s="85"/>
    </row>
    <row r="62" spans="1:257" s="86" customFormat="1" x14ac:dyDescent="0.25">
      <c r="A62" s="84"/>
      <c r="B62" s="84"/>
      <c r="C62" s="84"/>
      <c r="D62" s="85"/>
      <c r="E62" s="85"/>
      <c r="F62" s="88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  <c r="IV62" s="85"/>
      <c r="IW62" s="85"/>
    </row>
    <row r="63" spans="1:257" s="86" customFormat="1" x14ac:dyDescent="0.25">
      <c r="A63" s="84"/>
      <c r="B63" s="84"/>
      <c r="C63" s="84"/>
      <c r="D63" s="85"/>
      <c r="E63" s="85"/>
      <c r="F63" s="88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  <c r="IU63" s="85"/>
      <c r="IV63" s="85"/>
      <c r="IW63" s="85"/>
    </row>
    <row r="64" spans="1:257" s="86" customFormat="1" x14ac:dyDescent="0.25">
      <c r="A64" s="84"/>
      <c r="B64" s="84"/>
      <c r="C64" s="84"/>
      <c r="D64" s="85"/>
      <c r="E64" s="85"/>
      <c r="F64" s="88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  <c r="IV64" s="85"/>
      <c r="IW64" s="85"/>
    </row>
  </sheetData>
  <mergeCells count="1">
    <mergeCell ref="A8:F8"/>
  </mergeCells>
  <conditionalFormatting sqref="F44:F64 F15 F17:F18 F20:F22 F24:F27 F29">
    <cfRule type="cellIs" dxfId="46" priority="12" stopIfTrue="1" operator="equal">
      <formula>0</formula>
    </cfRule>
  </conditionalFormatting>
  <conditionalFormatting sqref="F33">
    <cfRule type="cellIs" dxfId="45" priority="5" stopIfTrue="1" operator="equal">
      <formula>0</formula>
    </cfRule>
  </conditionalFormatting>
  <conditionalFormatting sqref="F35">
    <cfRule type="cellIs" dxfId="44" priority="4" stopIfTrue="1" operator="equal">
      <formula>0</formula>
    </cfRule>
  </conditionalFormatting>
  <conditionalFormatting sqref="F35">
    <cfRule type="cellIs" dxfId="43" priority="3" operator="equal">
      <formula>0</formula>
    </cfRule>
  </conditionalFormatting>
  <conditionalFormatting sqref="F31:F32">
    <cfRule type="cellIs" dxfId="42" priority="2" stopIfTrue="1" operator="equal">
      <formula>0</formula>
    </cfRule>
  </conditionalFormatting>
  <pageMargins left="0.98425196850393704" right="0.59055118110236227" top="0.59055118110236227" bottom="0.78740157480314965" header="0.39370078740157483" footer="0.59055118110236227"/>
  <pageSetup paperSize="9" scale="89" firstPageNumber="2" orientation="portrait" r:id="rId1"/>
  <headerFooter alignWithMargins="0">
    <oddFooter>&amp;L&amp;8&amp;F&amp;R&amp;8&amp;A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073E58D88C0949B0BACE06746176B2" ma:contentTypeVersion="0" ma:contentTypeDescription="Create a new document." ma:contentTypeScope="" ma:versionID="55e03444dc43c519594932487781d8a9">
  <xsd:schema xmlns:xsd="http://www.w3.org/2001/XMLSchema" xmlns:p="http://schemas.microsoft.com/office/2006/metadata/properties" targetNamespace="http://schemas.microsoft.com/office/2006/metadata/properties" ma:root="true" ma:fieldsID="b6d07dc4efc8556ce6720bc4f79f387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34858-D9EA-47DC-A3FA-0896F4B6595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547AD27-8158-4080-AD71-DA5EB2C4B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629E61A-8F86-4768-BB94-14448773848A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41A64DA-0E84-4BD5-82D7-9B38449A1F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62</vt:i4>
      </vt:variant>
    </vt:vector>
  </HeadingPairs>
  <TitlesOfParts>
    <vt:vector size="72" baseType="lpstr">
      <vt:lpstr>BoQ TOC</vt:lpstr>
      <vt:lpstr>Schedule 1 Normal Services</vt:lpstr>
      <vt:lpstr>Summary Schedule 1</vt:lpstr>
      <vt:lpstr>Schedule 2 Normal Services 2..</vt:lpstr>
      <vt:lpstr>Summary Schedule 2</vt:lpstr>
      <vt:lpstr>Schedule 3 Major Stru Services</vt:lpstr>
      <vt:lpstr>Summary Schedule 3..</vt:lpstr>
      <vt:lpstr>Schedule 4 Additional Services</vt:lpstr>
      <vt:lpstr>Summary Schedule 4</vt:lpstr>
      <vt:lpstr>Summary</vt:lpstr>
      <vt:lpstr>'Schedule 2 Normal Services 2..'!_100head</vt:lpstr>
      <vt:lpstr>'Schedule 3 Major Stru Services'!_100head</vt:lpstr>
      <vt:lpstr>_100head</vt:lpstr>
      <vt:lpstr>'Summary Schedule 2'!_100Total</vt:lpstr>
      <vt:lpstr>'Summary Schedule 3..'!_100Total</vt:lpstr>
      <vt:lpstr>_100Total</vt:lpstr>
      <vt:lpstr>_110Lhead</vt:lpstr>
      <vt:lpstr>_110shead</vt:lpstr>
      <vt:lpstr>'Schedule 2 Normal Services 2..'!_110total</vt:lpstr>
      <vt:lpstr>'Schedule 3 Major Stru Services'!_110total</vt:lpstr>
      <vt:lpstr>_110total</vt:lpstr>
      <vt:lpstr>_120Lhead</vt:lpstr>
      <vt:lpstr>_120shead</vt:lpstr>
      <vt:lpstr>'Schedule 2 Normal Services 2..'!_120total</vt:lpstr>
      <vt:lpstr>'Schedule 3 Major Stru Services'!_120total</vt:lpstr>
      <vt:lpstr>_120total</vt:lpstr>
      <vt:lpstr>_130Lhead</vt:lpstr>
      <vt:lpstr>_130shead</vt:lpstr>
      <vt:lpstr>'Schedule 2 Normal Services 2..'!_130total</vt:lpstr>
      <vt:lpstr>'Schedule 3 Major Stru Services'!_130total</vt:lpstr>
      <vt:lpstr>_130total</vt:lpstr>
      <vt:lpstr>_140Lhead</vt:lpstr>
      <vt:lpstr>_140shead</vt:lpstr>
      <vt:lpstr>'Schedule 2 Normal Services 2..'!_140total</vt:lpstr>
      <vt:lpstr>'Schedule 3 Major Stru Services'!_140total</vt:lpstr>
      <vt:lpstr>_140total</vt:lpstr>
      <vt:lpstr>_150Lhead</vt:lpstr>
      <vt:lpstr>_150shead</vt:lpstr>
      <vt:lpstr>'Schedule 2 Normal Services 2..'!_150total</vt:lpstr>
      <vt:lpstr>'Schedule 3 Major Stru Services'!_150total</vt:lpstr>
      <vt:lpstr>_150total</vt:lpstr>
      <vt:lpstr>_160Lhead</vt:lpstr>
      <vt:lpstr>_160shead</vt:lpstr>
      <vt:lpstr>'Schedule 2 Normal Services 2..'!_160total</vt:lpstr>
      <vt:lpstr>'Schedule 3 Major Stru Services'!_160total</vt:lpstr>
      <vt:lpstr>_160total</vt:lpstr>
      <vt:lpstr>_200head</vt:lpstr>
      <vt:lpstr>_200Total</vt:lpstr>
      <vt:lpstr>_210Lhead</vt:lpstr>
      <vt:lpstr>_210shead</vt:lpstr>
      <vt:lpstr>_210total</vt:lpstr>
      <vt:lpstr>_220Lhead</vt:lpstr>
      <vt:lpstr>_220shead</vt:lpstr>
      <vt:lpstr>_230Lhead</vt:lpstr>
      <vt:lpstr>_230shead</vt:lpstr>
      <vt:lpstr>_230total</vt:lpstr>
      <vt:lpstr>_240Lhead</vt:lpstr>
      <vt:lpstr>_240shead</vt:lpstr>
      <vt:lpstr>_250Lhead</vt:lpstr>
      <vt:lpstr>_250shead</vt:lpstr>
      <vt:lpstr>_270LheadA</vt:lpstr>
      <vt:lpstr>_270LheadB</vt:lpstr>
      <vt:lpstr>_270shead</vt:lpstr>
      <vt:lpstr>'Schedule 2 Normal Services 2..'!HeadSec120</vt:lpstr>
      <vt:lpstr>'Schedule 3 Major Stru Services'!HeadSec120</vt:lpstr>
      <vt:lpstr>HeadSec120</vt:lpstr>
      <vt:lpstr>'BoQ TOC'!Print_Area</vt:lpstr>
      <vt:lpstr>'Schedule 4 Additional Services'!Print_Area</vt:lpstr>
      <vt:lpstr>'Summary Schedule 1'!Print_Area</vt:lpstr>
      <vt:lpstr>'Summary Schedule 2'!Print_Area</vt:lpstr>
      <vt:lpstr>'Summary Schedule 3..'!Print_Area</vt:lpstr>
      <vt:lpstr>'Summary Schedule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Czanik</dc:creator>
  <cp:lastModifiedBy>Malusi Ntshangase</cp:lastModifiedBy>
  <cp:lastPrinted>2021-09-16T12:15:42Z</cp:lastPrinted>
  <dcterms:created xsi:type="dcterms:W3CDTF">1997-05-19T06:31:34Z</dcterms:created>
  <dcterms:modified xsi:type="dcterms:W3CDTF">2021-09-20T07:35:17Z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